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PAT 2\CAL PAT Cycle 2 M&amp;V_24.04.2019\Blank Proforma\"/>
    </mc:Choice>
  </mc:AlternateContent>
  <workbookProtection workbookAlgorithmName="SHA-512" workbookHashValue="YHPDrpuFguey4UWMGW4yABMEmtqSP73yiBaXUtbAW7wa9iqgMFhmwqwFYe32BKhC6F/Yk09jZpE4VyzVTUnlWw==" workbookSaltValue="pOL0q8oIakkGbu0NKJOIbA==" workbookSpinCount="100000" lockStructure="1"/>
  <bookViews>
    <workbookView xWindow="0" yWindow="0" windowWidth="20730" windowHeight="9405" tabRatio="818" firstSheet="1" activeTab="7"/>
  </bookViews>
  <sheets>
    <sheet name="Instruction Sheet" sheetId="20" r:id="rId1"/>
    <sheet name="General Information" sheetId="5" r:id="rId2"/>
    <sheet name="Form-1" sheetId="18" r:id="rId3"/>
    <sheet name="Form Sc" sheetId="1" r:id="rId4"/>
    <sheet name="Baseline parameter" sheetId="12" r:id="rId5"/>
    <sheet name="Annex Project Activites List" sheetId="16" r:id="rId6"/>
    <sheet name="Annex Addl Eqp List-Env" sheetId="15" r:id="rId7"/>
    <sheet name="Summary" sheetId="10" r:id="rId8"/>
    <sheet name="NF1_Coal Quality" sheetId="6" r:id="rId9"/>
    <sheet name="NF2_Power Mix " sheetId="11" r:id="rId10"/>
    <sheet name="NF 3_Hydrogen Mix" sheetId="8" r:id="rId11"/>
    <sheet name="NF4_PLF CPP" sheetId="13" r:id="rId12"/>
    <sheet name="NF 5_Others" sheetId="17" r:id="rId13"/>
  </sheets>
  <definedNames>
    <definedName name="_xlnm.Print_Area" localSheetId="3">'Form Sc'!$A$2:$J$829</definedName>
  </definedNames>
  <calcPr calcId="162913"/>
</workbook>
</file>

<file path=xl/calcChain.xml><?xml version="1.0" encoding="utf-8"?>
<calcChain xmlns="http://schemas.openxmlformats.org/spreadsheetml/2006/main">
  <c r="F29" i="10" l="1"/>
  <c r="E43" i="10" l="1"/>
  <c r="E580" i="1" l="1"/>
  <c r="F580" i="1"/>
  <c r="I580" i="1"/>
  <c r="G580" i="1"/>
  <c r="F411" i="1" l="1"/>
  <c r="G411" i="1"/>
  <c r="I411" i="1"/>
  <c r="H381" i="1" l="1"/>
  <c r="H380" i="1"/>
  <c r="H379" i="1"/>
  <c r="H378" i="1"/>
  <c r="H376" i="1"/>
  <c r="H375" i="1"/>
  <c r="H374" i="1"/>
  <c r="H373" i="1"/>
  <c r="H371" i="1"/>
  <c r="H370" i="1"/>
  <c r="I410" i="1" l="1"/>
  <c r="F534" i="1" l="1"/>
  <c r="G534" i="1"/>
  <c r="I534" i="1"/>
  <c r="F535" i="1"/>
  <c r="G535" i="1"/>
  <c r="I535" i="1"/>
  <c r="F536" i="1"/>
  <c r="G536" i="1"/>
  <c r="I536" i="1"/>
  <c r="E536" i="1"/>
  <c r="E535" i="1"/>
  <c r="E534" i="1"/>
  <c r="F623" i="1" l="1"/>
  <c r="G623" i="1"/>
  <c r="I623" i="1"/>
  <c r="E623" i="1"/>
  <c r="F611" i="1"/>
  <c r="F647" i="1" s="1"/>
  <c r="G611" i="1"/>
  <c r="G647" i="1" s="1"/>
  <c r="I611" i="1"/>
  <c r="I647" i="1" s="1"/>
  <c r="E611" i="1"/>
  <c r="E647" i="1" s="1"/>
  <c r="E609" i="1"/>
  <c r="E608" i="1"/>
  <c r="F607" i="1"/>
  <c r="G607" i="1"/>
  <c r="I607" i="1"/>
  <c r="E607" i="1"/>
  <c r="H605" i="1"/>
  <c r="H672" i="1" l="1"/>
  <c r="H671" i="1"/>
  <c r="H670" i="1"/>
  <c r="H664" i="1"/>
  <c r="H663" i="1"/>
  <c r="H662" i="1"/>
  <c r="H655" i="1"/>
  <c r="H654" i="1"/>
  <c r="H653" i="1"/>
  <c r="H637" i="1"/>
  <c r="H636" i="1"/>
  <c r="H635" i="1"/>
  <c r="H634" i="1"/>
  <c r="H632" i="1"/>
  <c r="H622" i="1"/>
  <c r="H621" i="1"/>
  <c r="H620" i="1"/>
  <c r="H619" i="1"/>
  <c r="H617" i="1"/>
  <c r="H606" i="1"/>
  <c r="H604" i="1"/>
  <c r="H603" i="1"/>
  <c r="H602" i="1"/>
  <c r="H600" i="1"/>
  <c r="H590" i="1"/>
  <c r="H589" i="1"/>
  <c r="H588" i="1"/>
  <c r="H587" i="1"/>
  <c r="H585" i="1"/>
  <c r="H575" i="1"/>
  <c r="H574" i="1"/>
  <c r="H573" i="1"/>
  <c r="H572" i="1"/>
  <c r="H570" i="1"/>
  <c r="H560" i="1"/>
  <c r="H559" i="1"/>
  <c r="H558" i="1"/>
  <c r="H557" i="1"/>
  <c r="H555" i="1"/>
  <c r="H542" i="1"/>
  <c r="H541" i="1"/>
  <c r="H540" i="1"/>
  <c r="H538" i="1"/>
  <c r="H532" i="1"/>
  <c r="H531" i="1"/>
  <c r="H530" i="1"/>
  <c r="H528" i="1"/>
  <c r="H520" i="1"/>
  <c r="H519" i="1"/>
  <c r="H518" i="1"/>
  <c r="H516" i="1"/>
  <c r="H507" i="1"/>
  <c r="H506" i="1"/>
  <c r="H505" i="1"/>
  <c r="H503" i="1"/>
  <c r="H494" i="1"/>
  <c r="H493" i="1"/>
  <c r="H492" i="1"/>
  <c r="H490" i="1"/>
  <c r="H481" i="1"/>
  <c r="H480" i="1"/>
  <c r="H479" i="1"/>
  <c r="H477" i="1"/>
  <c r="H468" i="1"/>
  <c r="H467" i="1"/>
  <c r="H466" i="1"/>
  <c r="H464" i="1"/>
  <c r="H455" i="1"/>
  <c r="H454" i="1"/>
  <c r="H453" i="1"/>
  <c r="H451" i="1"/>
  <c r="H442" i="1"/>
  <c r="H441" i="1"/>
  <c r="H434" i="1"/>
  <c r="H432" i="1"/>
  <c r="H429" i="1"/>
  <c r="H427" i="1"/>
  <c r="H424" i="1"/>
  <c r="H423" i="1"/>
  <c r="H420" i="1"/>
  <c r="H417" i="1"/>
  <c r="H416" i="1"/>
  <c r="H409" i="1"/>
  <c r="H407" i="1"/>
  <c r="H404" i="1"/>
  <c r="H402" i="1"/>
  <c r="H399" i="1"/>
  <c r="H398" i="1"/>
  <c r="H396" i="1"/>
  <c r="H395" i="1"/>
  <c r="H392" i="1"/>
  <c r="H391" i="1"/>
  <c r="H387" i="1"/>
  <c r="H386" i="1"/>
  <c r="H385" i="1"/>
  <c r="H369" i="1"/>
  <c r="H365" i="1"/>
  <c r="H364" i="1"/>
  <c r="H354" i="1"/>
  <c r="H351" i="1"/>
  <c r="E84" i="12" s="1"/>
  <c r="H350" i="1"/>
  <c r="E83" i="12" s="1"/>
  <c r="H346" i="1"/>
  <c r="H344" i="1"/>
  <c r="H341" i="1"/>
  <c r="H340" i="1"/>
  <c r="F32" i="12"/>
  <c r="I56" i="1"/>
  <c r="I49" i="1"/>
  <c r="I42" i="1"/>
  <c r="I34" i="1"/>
  <c r="I27" i="1"/>
  <c r="I20" i="1"/>
  <c r="I13" i="1"/>
  <c r="F4" i="10" l="1"/>
  <c r="F4" i="6" s="1"/>
  <c r="F4" i="11" s="1"/>
  <c r="F3" i="8" s="1"/>
  <c r="F3" i="13" s="1"/>
  <c r="F4" i="17" s="1"/>
  <c r="E4" i="10"/>
  <c r="E4" i="6" s="1"/>
  <c r="E4" i="11" s="1"/>
  <c r="E3" i="8" s="1"/>
  <c r="E3" i="13" s="1"/>
  <c r="E4" i="17" s="1"/>
  <c r="C2" i="10"/>
  <c r="C2" i="12"/>
  <c r="A2" i="1"/>
  <c r="C2" i="1"/>
  <c r="F674" i="1" l="1"/>
  <c r="G674" i="1"/>
  <c r="I674" i="1"/>
  <c r="E674" i="1"/>
  <c r="F667" i="1"/>
  <c r="G667" i="1"/>
  <c r="I667" i="1"/>
  <c r="E667" i="1"/>
  <c r="F666" i="1"/>
  <c r="G666" i="1"/>
  <c r="I666" i="1"/>
  <c r="E666" i="1"/>
  <c r="F657" i="1"/>
  <c r="G657" i="1"/>
  <c r="I657" i="1"/>
  <c r="F658" i="1"/>
  <c r="G658" i="1"/>
  <c r="I658" i="1"/>
  <c r="E658" i="1"/>
  <c r="E657" i="1"/>
  <c r="H419" i="1" l="1"/>
  <c r="E56" i="1" l="1"/>
  <c r="F56" i="1"/>
  <c r="G56" i="1"/>
  <c r="E49" i="1"/>
  <c r="F49" i="1"/>
  <c r="G49" i="1"/>
  <c r="E42" i="1"/>
  <c r="F42" i="1"/>
  <c r="G42" i="1"/>
  <c r="E34" i="1"/>
  <c r="F34" i="1"/>
  <c r="G34" i="1"/>
  <c r="E27" i="1"/>
  <c r="F27" i="1"/>
  <c r="G27" i="1"/>
  <c r="E20" i="1"/>
  <c r="F20" i="1"/>
  <c r="G20" i="1"/>
  <c r="F13" i="1"/>
  <c r="G13" i="1"/>
  <c r="E13" i="1"/>
  <c r="C12" i="18" l="1"/>
  <c r="C11" i="18"/>
  <c r="C10" i="18"/>
  <c r="E6" i="5" l="1"/>
  <c r="C7" i="18"/>
  <c r="F113" i="12" l="1"/>
  <c r="F114" i="12"/>
  <c r="F115" i="12"/>
  <c r="F116" i="12"/>
  <c r="F117" i="12"/>
  <c r="F118" i="12"/>
  <c r="H821" i="1"/>
  <c r="H820" i="1"/>
  <c r="H819" i="1"/>
  <c r="H818" i="1"/>
  <c r="H817" i="1"/>
  <c r="H816" i="1"/>
  <c r="H815" i="1"/>
  <c r="H812" i="1"/>
  <c r="F123" i="12" l="1"/>
  <c r="F122" i="12"/>
  <c r="F121" i="12"/>
  <c r="F120" i="12"/>
  <c r="F105" i="12" l="1"/>
  <c r="F103" i="12"/>
  <c r="F102" i="12"/>
  <c r="F99" i="12"/>
  <c r="F96" i="12"/>
  <c r="F97" i="12"/>
  <c r="F75" i="12"/>
  <c r="E744" i="1" l="1"/>
  <c r="F744" i="1"/>
  <c r="H743" i="1" l="1"/>
  <c r="F18" i="12"/>
  <c r="F15" i="12"/>
  <c r="H633" i="1"/>
  <c r="I744" i="1"/>
  <c r="I748" i="1" s="1"/>
  <c r="G744" i="1"/>
  <c r="G748" i="1" s="1"/>
  <c r="E748" i="1"/>
  <c r="F748" i="1"/>
  <c r="F5" i="8" l="1"/>
  <c r="C2" i="8"/>
  <c r="F4" i="8"/>
  <c r="F6" i="17" l="1"/>
  <c r="F7" i="17"/>
  <c r="F8" i="17"/>
  <c r="F34" i="11" l="1"/>
  <c r="F35" i="11"/>
  <c r="F36" i="11"/>
  <c r="F37" i="11"/>
  <c r="F38" i="11"/>
  <c r="H342" i="1"/>
  <c r="E34" i="11" s="1"/>
  <c r="H345" i="1"/>
  <c r="F11" i="11" l="1"/>
  <c r="F48" i="12" l="1"/>
  <c r="F49" i="12"/>
  <c r="F50" i="12"/>
  <c r="F51" i="12"/>
  <c r="F52" i="12"/>
  <c r="F47" i="12"/>
  <c r="E48" i="12"/>
  <c r="E49" i="12"/>
  <c r="E50" i="12"/>
  <c r="E51" i="12"/>
  <c r="E52" i="12"/>
  <c r="E47" i="12"/>
  <c r="H83" i="1" l="1"/>
  <c r="G82" i="1"/>
  <c r="H81" i="1"/>
  <c r="H80" i="1"/>
  <c r="E42" i="10" s="1"/>
  <c r="H82" i="1" l="1"/>
  <c r="E85" i="1" l="1"/>
  <c r="E86" i="1" s="1"/>
  <c r="F85" i="1"/>
  <c r="F86" i="1" s="1"/>
  <c r="G85" i="1"/>
  <c r="G86" i="1" s="1"/>
  <c r="E84" i="1"/>
  <c r="F84" i="1"/>
  <c r="G84" i="1"/>
  <c r="E28" i="18" l="1"/>
  <c r="E20" i="18" l="1"/>
  <c r="E19" i="18"/>
  <c r="E18" i="18"/>
  <c r="E17" i="18"/>
  <c r="B20" i="18"/>
  <c r="B19" i="18"/>
  <c r="B18" i="18"/>
  <c r="C9" i="18"/>
  <c r="C6" i="18"/>
  <c r="C5" i="18"/>
  <c r="B17" i="18" l="1"/>
  <c r="H753" i="1" l="1"/>
  <c r="H752" i="1"/>
  <c r="H740" i="1"/>
  <c r="H738" i="1"/>
  <c r="H739" i="1"/>
  <c r="H737" i="1"/>
  <c r="H731" i="1"/>
  <c r="H732" i="1"/>
  <c r="H733" i="1"/>
  <c r="H734" i="1"/>
  <c r="H730" i="1"/>
  <c r="H74" i="1"/>
  <c r="H75" i="1"/>
  <c r="H76" i="1"/>
  <c r="H77" i="1"/>
  <c r="H78" i="1"/>
  <c r="E75" i="12" s="1"/>
  <c r="H79" i="1"/>
  <c r="H73" i="1"/>
  <c r="H70" i="1"/>
  <c r="H71" i="1"/>
  <c r="H69" i="1"/>
  <c r="H72" i="1"/>
  <c r="H41" i="1"/>
  <c r="E32" i="12" s="1"/>
  <c r="H53" i="1"/>
  <c r="H54" i="1"/>
  <c r="H55" i="1"/>
  <c r="H48" i="1"/>
  <c r="H46" i="1"/>
  <c r="H47" i="1"/>
  <c r="H39" i="1"/>
  <c r="H40" i="1"/>
  <c r="H31" i="1"/>
  <c r="H32" i="1"/>
  <c r="H33" i="1"/>
  <c r="H24" i="1"/>
  <c r="H25" i="1"/>
  <c r="H26" i="1"/>
  <c r="H17" i="1"/>
  <c r="H18" i="1"/>
  <c r="H19" i="1"/>
  <c r="H52" i="1"/>
  <c r="H45" i="1"/>
  <c r="H38" i="1"/>
  <c r="H30" i="1"/>
  <c r="H23" i="1"/>
  <c r="H16" i="1"/>
  <c r="H10" i="1"/>
  <c r="H11" i="1"/>
  <c r="H12" i="1"/>
  <c r="H9" i="1"/>
  <c r="H49" i="1" l="1"/>
  <c r="H56" i="1"/>
  <c r="D19" i="18"/>
  <c r="H27" i="1"/>
  <c r="D20" i="18"/>
  <c r="H34" i="1"/>
  <c r="H744" i="1"/>
  <c r="E5" i="8" s="1"/>
  <c r="H13" i="1"/>
  <c r="D18" i="18"/>
  <c r="H20" i="1"/>
  <c r="H42" i="1"/>
  <c r="D17" i="18"/>
  <c r="E4" i="8"/>
  <c r="H684" i="1"/>
  <c r="H745" i="1" l="1"/>
  <c r="H746" i="1"/>
  <c r="H747" i="1"/>
  <c r="H669" i="1"/>
  <c r="H661" i="1"/>
  <c r="H660" i="1"/>
  <c r="H652" i="1"/>
  <c r="H651" i="1"/>
  <c r="H631" i="1"/>
  <c r="E8" i="17" s="1"/>
  <c r="F22" i="17" s="1"/>
  <c r="H630" i="1"/>
  <c r="H618" i="1"/>
  <c r="H623" i="1" s="1"/>
  <c r="H616" i="1"/>
  <c r="E123" i="12" s="1"/>
  <c r="H615" i="1"/>
  <c r="H601" i="1"/>
  <c r="H607" i="1" s="1"/>
  <c r="H599" i="1"/>
  <c r="H598" i="1"/>
  <c r="H586" i="1"/>
  <c r="H584" i="1"/>
  <c r="E121" i="12" s="1"/>
  <c r="H583" i="1"/>
  <c r="H571" i="1"/>
  <c r="H569" i="1"/>
  <c r="E120" i="12" s="1"/>
  <c r="H568" i="1"/>
  <c r="H556" i="1"/>
  <c r="H554" i="1"/>
  <c r="H553" i="1"/>
  <c r="H539" i="1"/>
  <c r="E7" i="17" s="1"/>
  <c r="H529" i="1"/>
  <c r="H527" i="1"/>
  <c r="H526" i="1"/>
  <c r="H517" i="1"/>
  <c r="H515" i="1"/>
  <c r="E118" i="12" s="1"/>
  <c r="H514" i="1"/>
  <c r="H504" i="1"/>
  <c r="H502" i="1"/>
  <c r="E117" i="12" s="1"/>
  <c r="H501" i="1"/>
  <c r="H489" i="1"/>
  <c r="E116" i="12" s="1"/>
  <c r="H491" i="1"/>
  <c r="H488" i="1"/>
  <c r="H478" i="1"/>
  <c r="H476" i="1"/>
  <c r="E115" i="12" s="1"/>
  <c r="H475" i="1"/>
  <c r="H465" i="1"/>
  <c r="H463" i="1"/>
  <c r="E114" i="12" s="1"/>
  <c r="H462" i="1"/>
  <c r="H452" i="1"/>
  <c r="H450" i="1"/>
  <c r="E113" i="12" s="1"/>
  <c r="H449" i="1"/>
  <c r="E443" i="1"/>
  <c r="E444" i="1" s="1"/>
  <c r="F443" i="1"/>
  <c r="F444" i="1" s="1"/>
  <c r="G443" i="1"/>
  <c r="G444" i="1" s="1"/>
  <c r="H433" i="1"/>
  <c r="H431" i="1"/>
  <c r="H428" i="1"/>
  <c r="H426" i="1"/>
  <c r="H421" i="1"/>
  <c r="H422" i="1"/>
  <c r="H418" i="1"/>
  <c r="E96" i="12"/>
  <c r="H408" i="1"/>
  <c r="H406" i="1"/>
  <c r="H403" i="1"/>
  <c r="H401" i="1"/>
  <c r="H397" i="1"/>
  <c r="H394" i="1"/>
  <c r="H393" i="1"/>
  <c r="E105" i="12" s="1"/>
  <c r="E103" i="12"/>
  <c r="E102" i="12"/>
  <c r="H367" i="1"/>
  <c r="H368" i="1"/>
  <c r="H366" i="1"/>
  <c r="H356" i="1"/>
  <c r="H357" i="1"/>
  <c r="H355" i="1"/>
  <c r="H343" i="1"/>
  <c r="H353" i="1"/>
  <c r="H352" i="1"/>
  <c r="E358" i="1"/>
  <c r="E359" i="1" s="1"/>
  <c r="F358" i="1"/>
  <c r="F359" i="1" s="1"/>
  <c r="G358" i="1"/>
  <c r="G359" i="1" s="1"/>
  <c r="E360" i="1"/>
  <c r="F360" i="1"/>
  <c r="G360" i="1"/>
  <c r="E410" i="1"/>
  <c r="E411" i="1" s="1"/>
  <c r="F410" i="1"/>
  <c r="G410" i="1"/>
  <c r="E435" i="1"/>
  <c r="F435" i="1"/>
  <c r="F436" i="1" s="1"/>
  <c r="G435" i="1"/>
  <c r="G436" i="1" s="1"/>
  <c r="I435" i="1"/>
  <c r="I436" i="1" s="1"/>
  <c r="E673" i="1"/>
  <c r="F673" i="1"/>
  <c r="G673" i="1"/>
  <c r="E675" i="1"/>
  <c r="F675" i="1"/>
  <c r="G675" i="1"/>
  <c r="I673" i="1"/>
  <c r="I675" i="1"/>
  <c r="I656" i="1"/>
  <c r="I665" i="1"/>
  <c r="E665" i="1"/>
  <c r="F665" i="1"/>
  <c r="G665" i="1"/>
  <c r="E656" i="1"/>
  <c r="F656" i="1"/>
  <c r="G656" i="1"/>
  <c r="E638" i="1"/>
  <c r="F638" i="1"/>
  <c r="G638" i="1"/>
  <c r="E639" i="1"/>
  <c r="F639" i="1"/>
  <c r="G639" i="1"/>
  <c r="E640" i="1"/>
  <c r="F640" i="1"/>
  <c r="G640" i="1"/>
  <c r="E641" i="1"/>
  <c r="F641" i="1"/>
  <c r="G641" i="1"/>
  <c r="E642" i="1"/>
  <c r="F642" i="1"/>
  <c r="G642" i="1"/>
  <c r="I638" i="1"/>
  <c r="I639" i="1"/>
  <c r="I640" i="1"/>
  <c r="I641" i="1"/>
  <c r="I642" i="1"/>
  <c r="E624" i="1"/>
  <c r="F624" i="1"/>
  <c r="G624" i="1"/>
  <c r="E625" i="1"/>
  <c r="F625" i="1"/>
  <c r="G625" i="1"/>
  <c r="E626" i="1"/>
  <c r="F626" i="1"/>
  <c r="G626" i="1"/>
  <c r="E627" i="1"/>
  <c r="F627" i="1"/>
  <c r="G627" i="1"/>
  <c r="I624" i="1"/>
  <c r="I625" i="1"/>
  <c r="I626" i="1"/>
  <c r="I627" i="1"/>
  <c r="F608" i="1"/>
  <c r="G608" i="1"/>
  <c r="F609" i="1"/>
  <c r="G609" i="1"/>
  <c r="E610" i="1"/>
  <c r="F610" i="1"/>
  <c r="G610" i="1"/>
  <c r="E612" i="1"/>
  <c r="F612" i="1"/>
  <c r="G612" i="1"/>
  <c r="I608" i="1"/>
  <c r="I609" i="1"/>
  <c r="I610" i="1"/>
  <c r="I612" i="1"/>
  <c r="E591" i="1"/>
  <c r="F591" i="1"/>
  <c r="G591" i="1"/>
  <c r="E592" i="1"/>
  <c r="F592" i="1"/>
  <c r="G592" i="1"/>
  <c r="E593" i="1"/>
  <c r="F593" i="1"/>
  <c r="G593" i="1"/>
  <c r="E594" i="1"/>
  <c r="F594" i="1"/>
  <c r="G594" i="1"/>
  <c r="E595" i="1"/>
  <c r="F595" i="1"/>
  <c r="G595" i="1"/>
  <c r="I591" i="1"/>
  <c r="I592" i="1"/>
  <c r="I593" i="1"/>
  <c r="I594" i="1"/>
  <c r="I595" i="1"/>
  <c r="E576" i="1"/>
  <c r="F576" i="1"/>
  <c r="G576" i="1"/>
  <c r="E577" i="1"/>
  <c r="F577" i="1"/>
  <c r="G577" i="1"/>
  <c r="E578" i="1"/>
  <c r="F578" i="1"/>
  <c r="G578" i="1"/>
  <c r="E579" i="1"/>
  <c r="F579" i="1"/>
  <c r="G579" i="1"/>
  <c r="I576" i="1"/>
  <c r="I577" i="1"/>
  <c r="I578" i="1"/>
  <c r="I579" i="1"/>
  <c r="E561" i="1"/>
  <c r="F561" i="1"/>
  <c r="G561" i="1"/>
  <c r="E562" i="1"/>
  <c r="E643" i="1" s="1"/>
  <c r="F562" i="1"/>
  <c r="G562" i="1"/>
  <c r="E563" i="1"/>
  <c r="F563" i="1"/>
  <c r="G563" i="1"/>
  <c r="G644" i="1" s="1"/>
  <c r="E564" i="1"/>
  <c r="F564" i="1"/>
  <c r="G564" i="1"/>
  <c r="E565" i="1"/>
  <c r="E646" i="1" s="1"/>
  <c r="F565" i="1"/>
  <c r="G565" i="1"/>
  <c r="I561" i="1"/>
  <c r="I562" i="1"/>
  <c r="I563" i="1"/>
  <c r="I564" i="1"/>
  <c r="I565" i="1"/>
  <c r="E543" i="1"/>
  <c r="F543" i="1"/>
  <c r="G543" i="1"/>
  <c r="E544" i="1"/>
  <c r="F544" i="1"/>
  <c r="G544" i="1"/>
  <c r="E545" i="1"/>
  <c r="F545" i="1"/>
  <c r="G545" i="1"/>
  <c r="E546" i="1"/>
  <c r="F546" i="1"/>
  <c r="G546" i="1"/>
  <c r="I543" i="1"/>
  <c r="I544" i="1"/>
  <c r="I545" i="1"/>
  <c r="I546" i="1"/>
  <c r="E533" i="1"/>
  <c r="F533" i="1"/>
  <c r="G533" i="1"/>
  <c r="I533" i="1"/>
  <c r="E521" i="1"/>
  <c r="F521" i="1"/>
  <c r="G521" i="1"/>
  <c r="E522" i="1"/>
  <c r="F522" i="1"/>
  <c r="G522" i="1"/>
  <c r="E523" i="1"/>
  <c r="F523" i="1"/>
  <c r="G523" i="1"/>
  <c r="E524" i="1"/>
  <c r="F524" i="1"/>
  <c r="G524" i="1"/>
  <c r="I521" i="1"/>
  <c r="I522" i="1"/>
  <c r="I523" i="1"/>
  <c r="I524" i="1"/>
  <c r="E508" i="1"/>
  <c r="F508" i="1"/>
  <c r="G508" i="1"/>
  <c r="E509" i="1"/>
  <c r="F509" i="1"/>
  <c r="G509" i="1"/>
  <c r="E510" i="1"/>
  <c r="F510" i="1"/>
  <c r="G510" i="1"/>
  <c r="E511" i="1"/>
  <c r="F511" i="1"/>
  <c r="G511" i="1"/>
  <c r="I508" i="1"/>
  <c r="I509" i="1"/>
  <c r="I510" i="1"/>
  <c r="I511" i="1"/>
  <c r="E495" i="1"/>
  <c r="F495" i="1"/>
  <c r="G495" i="1"/>
  <c r="E496" i="1"/>
  <c r="F496" i="1"/>
  <c r="G496" i="1"/>
  <c r="E497" i="1"/>
  <c r="F497" i="1"/>
  <c r="G497" i="1"/>
  <c r="E498" i="1"/>
  <c r="F498" i="1"/>
  <c r="G498" i="1"/>
  <c r="I495" i="1"/>
  <c r="I496" i="1"/>
  <c r="I497" i="1"/>
  <c r="I498" i="1"/>
  <c r="E482" i="1"/>
  <c r="F482" i="1"/>
  <c r="G482" i="1"/>
  <c r="E483" i="1"/>
  <c r="F483" i="1"/>
  <c r="G483" i="1"/>
  <c r="E484" i="1"/>
  <c r="F484" i="1"/>
  <c r="G484" i="1"/>
  <c r="E485" i="1"/>
  <c r="F485" i="1"/>
  <c r="G485" i="1"/>
  <c r="I482" i="1"/>
  <c r="I483" i="1"/>
  <c r="I484" i="1"/>
  <c r="I485" i="1"/>
  <c r="E469" i="1"/>
  <c r="F469" i="1"/>
  <c r="G469" i="1"/>
  <c r="E470" i="1"/>
  <c r="F470" i="1"/>
  <c r="G470" i="1"/>
  <c r="E471" i="1"/>
  <c r="F471" i="1"/>
  <c r="G471" i="1"/>
  <c r="E472" i="1"/>
  <c r="F472" i="1"/>
  <c r="G472" i="1"/>
  <c r="I469" i="1"/>
  <c r="I470" i="1"/>
  <c r="I471" i="1"/>
  <c r="I472" i="1"/>
  <c r="I456" i="1"/>
  <c r="I457" i="1"/>
  <c r="I458" i="1"/>
  <c r="I459" i="1"/>
  <c r="E456" i="1"/>
  <c r="F456" i="1"/>
  <c r="G456" i="1"/>
  <c r="E457" i="1"/>
  <c r="F457" i="1"/>
  <c r="G457" i="1"/>
  <c r="E458" i="1"/>
  <c r="F458" i="1"/>
  <c r="G458" i="1"/>
  <c r="E459" i="1"/>
  <c r="F459" i="1"/>
  <c r="F549" i="1" s="1"/>
  <c r="G459" i="1"/>
  <c r="E440" i="1"/>
  <c r="E445" i="1" s="1"/>
  <c r="F440" i="1"/>
  <c r="F445" i="1" s="1"/>
  <c r="G440" i="1"/>
  <c r="G445" i="1" s="1"/>
  <c r="I440" i="1"/>
  <c r="E27" i="18" s="1"/>
  <c r="F643" i="1" l="1"/>
  <c r="E382" i="1"/>
  <c r="E6" i="17"/>
  <c r="H535" i="1"/>
  <c r="H534" i="1"/>
  <c r="H536" i="1"/>
  <c r="E412" i="1"/>
  <c r="G412" i="1"/>
  <c r="G438" i="1"/>
  <c r="G645" i="1" s="1"/>
  <c r="F644" i="1"/>
  <c r="E122" i="12"/>
  <c r="H611" i="1"/>
  <c r="H647" i="1" s="1"/>
  <c r="G643" i="1"/>
  <c r="H657" i="1"/>
  <c r="H658" i="1"/>
  <c r="H667" i="1"/>
  <c r="H666" i="1"/>
  <c r="H674" i="1"/>
  <c r="E11" i="11"/>
  <c r="E97" i="12"/>
  <c r="E38" i="11"/>
  <c r="E99" i="12"/>
  <c r="H748" i="1"/>
  <c r="F437" i="1"/>
  <c r="H360" i="1"/>
  <c r="E644" i="1"/>
  <c r="F412" i="1"/>
  <c r="D28" i="18"/>
  <c r="G549" i="1"/>
  <c r="I676" i="1"/>
  <c r="I724" i="1" s="1"/>
  <c r="I677" i="1"/>
  <c r="I644" i="1"/>
  <c r="I646" i="1"/>
  <c r="I382" i="1" s="1"/>
  <c r="I643" i="1"/>
  <c r="I547" i="1"/>
  <c r="I549" i="1"/>
  <c r="E549" i="1"/>
  <c r="G437" i="1"/>
  <c r="G646" i="1"/>
  <c r="G382" i="1" s="1"/>
  <c r="I437" i="1"/>
  <c r="E677" i="1"/>
  <c r="F677" i="1"/>
  <c r="E676" i="1"/>
  <c r="E724" i="1" s="1"/>
  <c r="G676" i="1"/>
  <c r="G724" i="1" s="1"/>
  <c r="G677" i="1"/>
  <c r="F676" i="1"/>
  <c r="F724" i="1" s="1"/>
  <c r="F646" i="1"/>
  <c r="F382" i="1" s="1"/>
  <c r="E547" i="1"/>
  <c r="G547" i="1"/>
  <c r="F547" i="1"/>
  <c r="F438" i="1"/>
  <c r="F645" i="1" s="1"/>
  <c r="E436" i="1"/>
  <c r="E437" i="1"/>
  <c r="E723" i="1"/>
  <c r="F723" i="1"/>
  <c r="G723" i="1"/>
  <c r="E722" i="1"/>
  <c r="F722" i="1"/>
  <c r="G722" i="1"/>
  <c r="F548" i="1" l="1"/>
  <c r="F717" i="1" s="1"/>
  <c r="G548" i="1"/>
  <c r="G717" i="1" s="1"/>
  <c r="E438" i="1"/>
  <c r="E645" i="1" s="1"/>
  <c r="E718" i="1"/>
  <c r="F718" i="1"/>
  <c r="G718" i="1"/>
  <c r="I710" i="1"/>
  <c r="G710" i="1"/>
  <c r="F710" i="1"/>
  <c r="E710" i="1"/>
  <c r="H709" i="1"/>
  <c r="H708" i="1"/>
  <c r="H707" i="1"/>
  <c r="H706" i="1"/>
  <c r="H705" i="1"/>
  <c r="I703" i="1"/>
  <c r="G703" i="1"/>
  <c r="F703" i="1"/>
  <c r="E703" i="1"/>
  <c r="H702" i="1"/>
  <c r="H701" i="1"/>
  <c r="H700" i="1"/>
  <c r="H699" i="1"/>
  <c r="H698" i="1"/>
  <c r="I694" i="1"/>
  <c r="G694" i="1"/>
  <c r="F694" i="1"/>
  <c r="E694" i="1"/>
  <c r="H693" i="1"/>
  <c r="H692" i="1"/>
  <c r="H691" i="1"/>
  <c r="H690" i="1"/>
  <c r="H689" i="1"/>
  <c r="I687" i="1"/>
  <c r="G687" i="1"/>
  <c r="F687" i="1"/>
  <c r="E687" i="1"/>
  <c r="H686" i="1"/>
  <c r="H685" i="1"/>
  <c r="H683" i="1"/>
  <c r="H687" i="1" s="1"/>
  <c r="H682" i="1"/>
  <c r="F205" i="1"/>
  <c r="G205" i="1"/>
  <c r="I205" i="1"/>
  <c r="F18" i="6" s="1"/>
  <c r="E205" i="1"/>
  <c r="I203" i="1"/>
  <c r="G203" i="1"/>
  <c r="F203" i="1"/>
  <c r="E203" i="1"/>
  <c r="I202" i="1"/>
  <c r="G202" i="1"/>
  <c r="F202" i="1"/>
  <c r="E202" i="1"/>
  <c r="I201" i="1"/>
  <c r="G201" i="1"/>
  <c r="F201" i="1"/>
  <c r="E201" i="1"/>
  <c r="H200" i="1"/>
  <c r="H199" i="1"/>
  <c r="H198" i="1"/>
  <c r="H197" i="1"/>
  <c r="H196" i="1"/>
  <c r="H195" i="1"/>
  <c r="H194" i="1"/>
  <c r="H193" i="1"/>
  <c r="H192" i="1"/>
  <c r="H191" i="1"/>
  <c r="H190" i="1"/>
  <c r="H189" i="1"/>
  <c r="H188" i="1"/>
  <c r="H187" i="1"/>
  <c r="H186" i="1"/>
  <c r="H185" i="1"/>
  <c r="H184" i="1"/>
  <c r="I180" i="1"/>
  <c r="G180" i="1"/>
  <c r="F180" i="1"/>
  <c r="E180" i="1"/>
  <c r="I179" i="1"/>
  <c r="G179" i="1"/>
  <c r="F179" i="1"/>
  <c r="E179" i="1"/>
  <c r="I178" i="1"/>
  <c r="G178" i="1"/>
  <c r="F178" i="1"/>
  <c r="E178" i="1"/>
  <c r="H177" i="1"/>
  <c r="H176" i="1"/>
  <c r="H175" i="1"/>
  <c r="H174" i="1"/>
  <c r="H173" i="1"/>
  <c r="H172" i="1"/>
  <c r="H171" i="1"/>
  <c r="H170" i="1"/>
  <c r="H169" i="1"/>
  <c r="H168" i="1"/>
  <c r="H167" i="1"/>
  <c r="H166" i="1"/>
  <c r="H165" i="1"/>
  <c r="H164" i="1"/>
  <c r="H163" i="1"/>
  <c r="H162" i="1"/>
  <c r="H161" i="1"/>
  <c r="I157" i="1"/>
  <c r="G157" i="1"/>
  <c r="F157" i="1"/>
  <c r="E157" i="1"/>
  <c r="I156" i="1"/>
  <c r="G156" i="1"/>
  <c r="F156" i="1"/>
  <c r="E156" i="1"/>
  <c r="I155" i="1"/>
  <c r="G155" i="1"/>
  <c r="F155" i="1"/>
  <c r="E155" i="1"/>
  <c r="H154" i="1"/>
  <c r="H153" i="1"/>
  <c r="H152" i="1"/>
  <c r="H151" i="1"/>
  <c r="H150" i="1"/>
  <c r="H149" i="1"/>
  <c r="H148" i="1"/>
  <c r="H147" i="1"/>
  <c r="H146" i="1"/>
  <c r="H145" i="1"/>
  <c r="H144" i="1"/>
  <c r="H143" i="1"/>
  <c r="H142" i="1"/>
  <c r="H141" i="1"/>
  <c r="H140" i="1"/>
  <c r="H139" i="1"/>
  <c r="H138" i="1"/>
  <c r="I134" i="1"/>
  <c r="G134" i="1"/>
  <c r="F134" i="1"/>
  <c r="E134" i="1"/>
  <c r="I133" i="1"/>
  <c r="G133" i="1"/>
  <c r="F133" i="1"/>
  <c r="E133" i="1"/>
  <c r="I132" i="1"/>
  <c r="G132" i="1"/>
  <c r="F132" i="1"/>
  <c r="E132" i="1"/>
  <c r="H131" i="1"/>
  <c r="H130" i="1"/>
  <c r="H129" i="1"/>
  <c r="H128" i="1"/>
  <c r="H127" i="1"/>
  <c r="H126" i="1"/>
  <c r="H125" i="1"/>
  <c r="H124" i="1"/>
  <c r="H123" i="1"/>
  <c r="H122" i="1"/>
  <c r="H121" i="1"/>
  <c r="H120" i="1"/>
  <c r="H119" i="1"/>
  <c r="H118" i="1"/>
  <c r="H117" i="1"/>
  <c r="H116" i="1"/>
  <c r="H115" i="1"/>
  <c r="I111" i="1"/>
  <c r="G111" i="1"/>
  <c r="F111" i="1"/>
  <c r="E111" i="1"/>
  <c r="I110" i="1"/>
  <c r="G110" i="1"/>
  <c r="F110" i="1"/>
  <c r="E110" i="1"/>
  <c r="I109" i="1"/>
  <c r="G109" i="1"/>
  <c r="F109" i="1"/>
  <c r="E109" i="1"/>
  <c r="H108" i="1"/>
  <c r="H107" i="1"/>
  <c r="H106" i="1"/>
  <c r="H105" i="1"/>
  <c r="H104" i="1"/>
  <c r="H103" i="1"/>
  <c r="H102" i="1"/>
  <c r="H101" i="1"/>
  <c r="H100" i="1"/>
  <c r="H99" i="1"/>
  <c r="H98" i="1"/>
  <c r="H97" i="1"/>
  <c r="H96" i="1"/>
  <c r="H95" i="1"/>
  <c r="H94" i="1"/>
  <c r="H93" i="1"/>
  <c r="H92" i="1"/>
  <c r="I328" i="1"/>
  <c r="F19" i="6" s="1"/>
  <c r="G328" i="1"/>
  <c r="F328" i="1"/>
  <c r="E328" i="1"/>
  <c r="I325" i="1"/>
  <c r="G325" i="1"/>
  <c r="F325" i="1"/>
  <c r="E325" i="1"/>
  <c r="I324" i="1"/>
  <c r="G324" i="1"/>
  <c r="F324" i="1"/>
  <c r="E324" i="1"/>
  <c r="I323" i="1"/>
  <c r="G323" i="1"/>
  <c r="F323" i="1"/>
  <c r="E323" i="1"/>
  <c r="H322" i="1"/>
  <c r="H321" i="1"/>
  <c r="H320" i="1"/>
  <c r="H319" i="1"/>
  <c r="H318" i="1"/>
  <c r="H317" i="1"/>
  <c r="H316" i="1"/>
  <c r="H315" i="1"/>
  <c r="H314" i="1"/>
  <c r="H313" i="1"/>
  <c r="H312" i="1"/>
  <c r="H311" i="1"/>
  <c r="H310" i="1"/>
  <c r="H309" i="1"/>
  <c r="H308" i="1"/>
  <c r="H307" i="1"/>
  <c r="H306" i="1"/>
  <c r="I302" i="1"/>
  <c r="G302" i="1"/>
  <c r="F302" i="1"/>
  <c r="E302" i="1"/>
  <c r="I301" i="1"/>
  <c r="G301" i="1"/>
  <c r="F301" i="1"/>
  <c r="E301" i="1"/>
  <c r="I300" i="1"/>
  <c r="G300" i="1"/>
  <c r="F300" i="1"/>
  <c r="E300" i="1"/>
  <c r="H299" i="1"/>
  <c r="H298" i="1"/>
  <c r="H297" i="1"/>
  <c r="H296" i="1"/>
  <c r="H295" i="1"/>
  <c r="H294" i="1"/>
  <c r="H293" i="1"/>
  <c r="H292" i="1"/>
  <c r="H291" i="1"/>
  <c r="H290" i="1"/>
  <c r="H289" i="1"/>
  <c r="H288" i="1"/>
  <c r="H287" i="1"/>
  <c r="H286" i="1"/>
  <c r="H285" i="1"/>
  <c r="H284" i="1"/>
  <c r="H283" i="1"/>
  <c r="I279" i="1"/>
  <c r="G279" i="1"/>
  <c r="F279" i="1"/>
  <c r="E279" i="1"/>
  <c r="I278" i="1"/>
  <c r="G278" i="1"/>
  <c r="F278" i="1"/>
  <c r="E278" i="1"/>
  <c r="I277" i="1"/>
  <c r="G277" i="1"/>
  <c r="F277" i="1"/>
  <c r="E277" i="1"/>
  <c r="H276" i="1"/>
  <c r="H275" i="1"/>
  <c r="H274" i="1"/>
  <c r="H273" i="1"/>
  <c r="H272" i="1"/>
  <c r="H271" i="1"/>
  <c r="H270" i="1"/>
  <c r="H269" i="1"/>
  <c r="H268" i="1"/>
  <c r="H267" i="1"/>
  <c r="H266" i="1"/>
  <c r="H265" i="1"/>
  <c r="H264" i="1"/>
  <c r="H263" i="1"/>
  <c r="H262" i="1"/>
  <c r="H261" i="1"/>
  <c r="H260" i="1"/>
  <c r="I256" i="1"/>
  <c r="G256" i="1"/>
  <c r="F256" i="1"/>
  <c r="E256" i="1"/>
  <c r="I255" i="1"/>
  <c r="G255" i="1"/>
  <c r="F255" i="1"/>
  <c r="E255" i="1"/>
  <c r="I254" i="1"/>
  <c r="G254" i="1"/>
  <c r="F254" i="1"/>
  <c r="E254" i="1"/>
  <c r="H253" i="1"/>
  <c r="H252" i="1"/>
  <c r="H251" i="1"/>
  <c r="H250" i="1"/>
  <c r="H249" i="1"/>
  <c r="H248" i="1"/>
  <c r="H247" i="1"/>
  <c r="H246" i="1"/>
  <c r="H245" i="1"/>
  <c r="H244" i="1"/>
  <c r="H243" i="1"/>
  <c r="H242" i="1"/>
  <c r="H241" i="1"/>
  <c r="H240" i="1"/>
  <c r="H239" i="1"/>
  <c r="H238" i="1"/>
  <c r="H237" i="1"/>
  <c r="I233" i="1"/>
  <c r="G233" i="1"/>
  <c r="F233" i="1"/>
  <c r="E233" i="1"/>
  <c r="I232" i="1"/>
  <c r="G232" i="1"/>
  <c r="F232" i="1"/>
  <c r="E232" i="1"/>
  <c r="I231" i="1"/>
  <c r="G231" i="1"/>
  <c r="F231" i="1"/>
  <c r="E231" i="1"/>
  <c r="H230" i="1"/>
  <c r="H229" i="1"/>
  <c r="H228" i="1"/>
  <c r="H227" i="1"/>
  <c r="H226" i="1"/>
  <c r="H225" i="1"/>
  <c r="H224" i="1"/>
  <c r="H223" i="1"/>
  <c r="H222" i="1"/>
  <c r="H221" i="1"/>
  <c r="H220" i="1"/>
  <c r="H219" i="1"/>
  <c r="H218" i="1"/>
  <c r="H217" i="1"/>
  <c r="H216" i="1"/>
  <c r="H215" i="1"/>
  <c r="H214" i="1"/>
  <c r="H703" i="1" l="1"/>
  <c r="H710" i="1"/>
  <c r="H694" i="1"/>
  <c r="E548" i="1"/>
  <c r="E717" i="1" s="1"/>
  <c r="H205" i="1"/>
  <c r="E18" i="6" s="1"/>
  <c r="H132" i="1"/>
  <c r="E209" i="1"/>
  <c r="F209" i="1"/>
  <c r="G209" i="1"/>
  <c r="I209" i="1"/>
  <c r="F22" i="6" s="1"/>
  <c r="E695" i="1"/>
  <c r="F695" i="1"/>
  <c r="I711" i="1"/>
  <c r="E711" i="1"/>
  <c r="G207" i="1"/>
  <c r="G208" i="1"/>
  <c r="F207" i="1"/>
  <c r="I207" i="1"/>
  <c r="F208" i="1"/>
  <c r="I208" i="1"/>
  <c r="F20" i="6" s="1"/>
  <c r="G206" i="1"/>
  <c r="H201" i="1"/>
  <c r="E207" i="1"/>
  <c r="E208" i="1"/>
  <c r="I695" i="1"/>
  <c r="G695" i="1"/>
  <c r="G711" i="1"/>
  <c r="F711" i="1"/>
  <c r="E206" i="1"/>
  <c r="F206" i="1"/>
  <c r="I206" i="1"/>
  <c r="H203" i="1"/>
  <c r="H202" i="1"/>
  <c r="H156" i="1"/>
  <c r="H180" i="1"/>
  <c r="H109" i="1"/>
  <c r="H110" i="1"/>
  <c r="H134" i="1"/>
  <c r="H155" i="1"/>
  <c r="H111" i="1"/>
  <c r="H179" i="1"/>
  <c r="H133" i="1"/>
  <c r="H157" i="1"/>
  <c r="H178" i="1"/>
  <c r="H278" i="1"/>
  <c r="H300" i="1"/>
  <c r="H302" i="1"/>
  <c r="H323" i="1"/>
  <c r="H254" i="1"/>
  <c r="H277" i="1"/>
  <c r="I332" i="1"/>
  <c r="F23" i="6" s="1"/>
  <c r="E331" i="1"/>
  <c r="H231" i="1"/>
  <c r="H233" i="1"/>
  <c r="E332" i="1"/>
  <c r="H301" i="1"/>
  <c r="G331" i="1"/>
  <c r="F330" i="1"/>
  <c r="F331" i="1"/>
  <c r="E330" i="1"/>
  <c r="H232" i="1"/>
  <c r="H256" i="1"/>
  <c r="F332" i="1"/>
  <c r="H325" i="1"/>
  <c r="G330" i="1"/>
  <c r="H255" i="1"/>
  <c r="G332" i="1"/>
  <c r="H279" i="1"/>
  <c r="I330" i="1"/>
  <c r="I331" i="1"/>
  <c r="H324" i="1"/>
  <c r="E329" i="1"/>
  <c r="I329" i="1"/>
  <c r="F329" i="1"/>
  <c r="H328" i="1"/>
  <c r="E19" i="6" s="1"/>
  <c r="G329" i="1"/>
  <c r="F31" i="12"/>
  <c r="F33" i="12"/>
  <c r="F34" i="12"/>
  <c r="F35" i="12"/>
  <c r="F36" i="12"/>
  <c r="E36" i="12"/>
  <c r="E35" i="12"/>
  <c r="E34" i="12"/>
  <c r="E33" i="12"/>
  <c r="E31" i="12"/>
  <c r="F19" i="12"/>
  <c r="F13" i="10" s="1"/>
  <c r="F20" i="12"/>
  <c r="F14" i="10" s="1"/>
  <c r="F21" i="12"/>
  <c r="F15" i="10" s="1"/>
  <c r="E21" i="12"/>
  <c r="E15" i="10" s="1"/>
  <c r="E20" i="12"/>
  <c r="E14" i="10" s="1"/>
  <c r="E19" i="12"/>
  <c r="E13" i="10" s="1"/>
  <c r="F11" i="12"/>
  <c r="F12" i="12"/>
  <c r="F13" i="12"/>
  <c r="E13" i="12"/>
  <c r="E12" i="12"/>
  <c r="E11" i="12"/>
  <c r="F725" i="1" l="1"/>
  <c r="F726" i="1"/>
  <c r="I725" i="1"/>
  <c r="F30" i="11" s="1"/>
  <c r="F44" i="11" s="1"/>
  <c r="I726" i="1"/>
  <c r="F29" i="11" s="1"/>
  <c r="F43" i="11" s="1"/>
  <c r="G725" i="1"/>
  <c r="G726" i="1"/>
  <c r="E725" i="1"/>
  <c r="E726" i="1"/>
  <c r="F21" i="6"/>
  <c r="F24" i="6" s="1"/>
  <c r="F10" i="17"/>
  <c r="F28" i="17" s="1"/>
  <c r="I333" i="1"/>
  <c r="E333" i="1"/>
  <c r="G333" i="1"/>
  <c r="F333" i="1"/>
  <c r="H711" i="1"/>
  <c r="H695" i="1"/>
  <c r="H208" i="1"/>
  <c r="E20" i="6" s="1"/>
  <c r="H209" i="1"/>
  <c r="E22" i="6" s="1"/>
  <c r="H207" i="1"/>
  <c r="H206" i="1"/>
  <c r="H330" i="1"/>
  <c r="H331" i="1"/>
  <c r="H329" i="1"/>
  <c r="H332" i="1"/>
  <c r="E23" i="6" s="1"/>
  <c r="E60" i="12"/>
  <c r="E22" i="10" s="1"/>
  <c r="E61" i="12"/>
  <c r="E23" i="10" s="1"/>
  <c r="F61" i="12"/>
  <c r="F23" i="10" s="1"/>
  <c r="E59" i="12"/>
  <c r="E21" i="10" s="1"/>
  <c r="F60" i="12"/>
  <c r="F22" i="10" s="1"/>
  <c r="F59" i="12"/>
  <c r="F21" i="10" s="1"/>
  <c r="E712" i="1" l="1"/>
  <c r="E713" i="1" s="1"/>
  <c r="E714" i="1" s="1"/>
  <c r="E719" i="1" s="1"/>
  <c r="I712" i="1"/>
  <c r="I713" i="1" s="1"/>
  <c r="I714" i="1" s="1"/>
  <c r="E32" i="18" s="1"/>
  <c r="F712" i="1"/>
  <c r="F713" i="1" s="1"/>
  <c r="F714" i="1" s="1"/>
  <c r="F719" i="1" s="1"/>
  <c r="G712" i="1"/>
  <c r="G713" i="1" s="1"/>
  <c r="G714" i="1" s="1"/>
  <c r="G719" i="1" s="1"/>
  <c r="H725" i="1"/>
  <c r="E30" i="11" s="1"/>
  <c r="E44" i="11" s="1"/>
  <c r="H726" i="1"/>
  <c r="E29" i="11" s="1"/>
  <c r="E727" i="1"/>
  <c r="G727" i="1"/>
  <c r="F727" i="1"/>
  <c r="E21" i="6"/>
  <c r="E24" i="6" s="1"/>
  <c r="E10" i="17"/>
  <c r="H333" i="1"/>
  <c r="H712" i="1" l="1"/>
  <c r="H713" i="1" s="1"/>
  <c r="H714" i="1" s="1"/>
  <c r="H591" i="1"/>
  <c r="H576" i="1"/>
  <c r="H561" i="1"/>
  <c r="H533" i="1"/>
  <c r="H521" i="1"/>
  <c r="H508" i="1"/>
  <c r="H482" i="1"/>
  <c r="H469" i="1"/>
  <c r="H456" i="1"/>
  <c r="H495" i="1"/>
  <c r="F28" i="11" l="1"/>
  <c r="F42" i="11" s="1"/>
  <c r="H638" i="1" l="1"/>
  <c r="H642" i="1"/>
  <c r="H641" i="1"/>
  <c r="H640" i="1"/>
  <c r="H639" i="1"/>
  <c r="H410" i="1"/>
  <c r="H411" i="1" s="1"/>
  <c r="H544" i="1"/>
  <c r="H543" i="1"/>
  <c r="H412" i="1" l="1"/>
  <c r="H627" i="1"/>
  <c r="H626" i="1"/>
  <c r="H625" i="1"/>
  <c r="H624" i="1"/>
  <c r="H612" i="1"/>
  <c r="H610" i="1"/>
  <c r="H609" i="1"/>
  <c r="H608" i="1"/>
  <c r="H595" i="1"/>
  <c r="H594" i="1"/>
  <c r="H593" i="1"/>
  <c r="H592" i="1"/>
  <c r="H580" i="1"/>
  <c r="H579" i="1"/>
  <c r="H578" i="1"/>
  <c r="H577" i="1"/>
  <c r="H565" i="1"/>
  <c r="H564" i="1"/>
  <c r="H563" i="1"/>
  <c r="H562" i="1"/>
  <c r="H546" i="1"/>
  <c r="H545" i="1"/>
  <c r="H524" i="1"/>
  <c r="H523" i="1"/>
  <c r="H522" i="1"/>
  <c r="H511" i="1"/>
  <c r="H510" i="1"/>
  <c r="H509" i="1"/>
  <c r="H498" i="1"/>
  <c r="H497" i="1"/>
  <c r="H496" i="1"/>
  <c r="H485" i="1"/>
  <c r="H484" i="1"/>
  <c r="H483" i="1"/>
  <c r="H472" i="1"/>
  <c r="H471" i="1"/>
  <c r="H470" i="1"/>
  <c r="H459" i="1"/>
  <c r="H458" i="1"/>
  <c r="H457" i="1"/>
  <c r="I443" i="1"/>
  <c r="H440" i="1"/>
  <c r="D27" i="18" s="1"/>
  <c r="H435" i="1"/>
  <c r="I722" i="1" l="1"/>
  <c r="H722" i="1"/>
  <c r="H723" i="1"/>
  <c r="I723" i="1"/>
  <c r="F27" i="11" s="1"/>
  <c r="F41" i="11" s="1"/>
  <c r="H644" i="1"/>
  <c r="H646" i="1"/>
  <c r="H643" i="1"/>
  <c r="H436" i="1"/>
  <c r="H438" i="1" s="1"/>
  <c r="H645" i="1" s="1"/>
  <c r="H549" i="1"/>
  <c r="H547" i="1"/>
  <c r="H437" i="1"/>
  <c r="E2" i="15"/>
  <c r="E2" i="16"/>
  <c r="F26" i="11" l="1"/>
  <c r="D31" i="18"/>
  <c r="H548" i="1"/>
  <c r="D30" i="18" s="1"/>
  <c r="C3" i="1"/>
  <c r="F40" i="11" l="1"/>
  <c r="C3" i="10"/>
  <c r="C3" i="12"/>
  <c r="C2" i="17"/>
  <c r="C2" i="6"/>
  <c r="C2" i="11"/>
  <c r="A2" i="17" l="1"/>
  <c r="F3" i="17"/>
  <c r="E3" i="17"/>
  <c r="F21" i="17"/>
  <c r="F20" i="17"/>
  <c r="E17" i="17"/>
  <c r="E16" i="17"/>
  <c r="E31" i="17" s="1"/>
  <c r="F14" i="17"/>
  <c r="F13" i="17"/>
  <c r="E32" i="17" l="1"/>
  <c r="I85" i="1"/>
  <c r="I727" i="1" l="1"/>
  <c r="F5" i="17" s="1"/>
  <c r="I445" i="1"/>
  <c r="F6" i="11"/>
  <c r="F17" i="11" l="1"/>
  <c r="I412" i="1"/>
  <c r="I438" i="1"/>
  <c r="F3" i="11"/>
  <c r="E3" i="11"/>
  <c r="E37" i="11"/>
  <c r="E43" i="11" s="1"/>
  <c r="F10" i="11"/>
  <c r="E10" i="11"/>
  <c r="I548" i="1" l="1"/>
  <c r="I645" i="1"/>
  <c r="E31" i="18" s="1"/>
  <c r="F3" i="6"/>
  <c r="E3" i="6"/>
  <c r="H358" i="1"/>
  <c r="H359" i="1" s="1"/>
  <c r="E4" i="13" s="1"/>
  <c r="I358" i="1"/>
  <c r="I359" i="1" s="1"/>
  <c r="F4" i="13" s="1"/>
  <c r="I360" i="1"/>
  <c r="E30" i="18" l="1"/>
  <c r="I717" i="1"/>
  <c r="F124" i="12"/>
  <c r="F125" i="12"/>
  <c r="F126" i="12"/>
  <c r="F127" i="12"/>
  <c r="F128" i="12"/>
  <c r="E125" i="12"/>
  <c r="E126" i="12"/>
  <c r="E127" i="12"/>
  <c r="E128" i="12"/>
  <c r="E124" i="12"/>
  <c r="D125" i="12"/>
  <c r="D126" i="12"/>
  <c r="D127" i="12"/>
  <c r="D128" i="12"/>
  <c r="D124" i="12"/>
  <c r="B125" i="12"/>
  <c r="B126" i="12"/>
  <c r="B127" i="12"/>
  <c r="B128" i="12"/>
  <c r="B124" i="12"/>
  <c r="F23" i="12"/>
  <c r="F24" i="12"/>
  <c r="E24" i="12"/>
  <c r="E23" i="12"/>
  <c r="C2" i="13" l="1"/>
  <c r="F11" i="13"/>
  <c r="F8" i="13"/>
  <c r="H675" i="1" l="1"/>
  <c r="H382" i="1" s="1"/>
  <c r="H665" i="1" l="1"/>
  <c r="E36" i="11"/>
  <c r="E35" i="11"/>
  <c r="F7" i="11"/>
  <c r="F8" i="11"/>
  <c r="F9" i="11"/>
  <c r="F12" i="11"/>
  <c r="E12" i="11"/>
  <c r="E9" i="11"/>
  <c r="E8" i="11"/>
  <c r="E7" i="11"/>
  <c r="F10" i="6"/>
  <c r="F11" i="6"/>
  <c r="E11" i="6"/>
  <c r="E10" i="6"/>
  <c r="F9" i="6"/>
  <c r="E9" i="6"/>
  <c r="F8" i="6"/>
  <c r="E8" i="6"/>
  <c r="F6" i="6"/>
  <c r="E6" i="6"/>
  <c r="F5" i="11" l="1"/>
  <c r="E20" i="11"/>
  <c r="F20" i="11"/>
  <c r="E23" i="11"/>
  <c r="F18" i="11"/>
  <c r="F22" i="11"/>
  <c r="F21" i="11"/>
  <c r="E18" i="11"/>
  <c r="E22" i="11"/>
  <c r="E21" i="11"/>
  <c r="F23" i="11"/>
  <c r="F17" i="6"/>
  <c r="E17" i="6"/>
  <c r="E12" i="6"/>
  <c r="F12" i="6"/>
  <c r="F9" i="8"/>
  <c r="E9" i="8"/>
  <c r="F8" i="8"/>
  <c r="E8" i="8"/>
  <c r="F7" i="8"/>
  <c r="E7" i="8"/>
  <c r="F6" i="8"/>
  <c r="F12" i="8" s="1"/>
  <c r="E6" i="8"/>
  <c r="F25" i="6" l="1"/>
  <c r="F26" i="6" s="1"/>
  <c r="F27" i="6" s="1"/>
  <c r="F6" i="10"/>
  <c r="E6" i="10"/>
  <c r="B19" i="10"/>
  <c r="B18" i="10"/>
  <c r="B17" i="10"/>
  <c r="F119" i="12" l="1"/>
  <c r="E119" i="12"/>
  <c r="F100" i="12"/>
  <c r="E100" i="12"/>
  <c r="F94" i="12"/>
  <c r="E94" i="12"/>
  <c r="F93" i="12"/>
  <c r="E93" i="12"/>
  <c r="F91" i="12"/>
  <c r="E91" i="12"/>
  <c r="F90" i="12"/>
  <c r="E90" i="12"/>
  <c r="F87" i="12"/>
  <c r="E87" i="12"/>
  <c r="F86" i="12"/>
  <c r="E86" i="12"/>
  <c r="F84" i="12"/>
  <c r="F83" i="12"/>
  <c r="L27" i="16" l="1"/>
  <c r="I766" i="1" s="1"/>
  <c r="K27" i="16"/>
  <c r="I765" i="1" s="1"/>
  <c r="J27" i="16"/>
  <c r="I27" i="16"/>
  <c r="H27" i="16"/>
  <c r="G27" i="16"/>
  <c r="K27" i="15"/>
  <c r="J27" i="15"/>
  <c r="I27" i="15"/>
  <c r="H27" i="15"/>
  <c r="G27" i="15"/>
  <c r="F27" i="15"/>
  <c r="E104" i="12"/>
  <c r="E107" i="12"/>
  <c r="H85" i="1"/>
  <c r="E6" i="11" s="1"/>
  <c r="E5" i="11" s="1"/>
  <c r="F104" i="12"/>
  <c r="I758" i="1" l="1"/>
  <c r="I757" i="1"/>
  <c r="E98" i="12"/>
  <c r="F98" i="12"/>
  <c r="F92" i="12"/>
  <c r="F80" i="12"/>
  <c r="E80" i="12"/>
  <c r="F79" i="12"/>
  <c r="E79" i="12"/>
  <c r="F73" i="12" l="1"/>
  <c r="F74" i="12"/>
  <c r="F76" i="12"/>
  <c r="F72" i="12"/>
  <c r="E73" i="12"/>
  <c r="E74" i="12"/>
  <c r="E76" i="12"/>
  <c r="E72" i="12"/>
  <c r="F68" i="12"/>
  <c r="F67" i="12"/>
  <c r="F66" i="12"/>
  <c r="F65" i="12"/>
  <c r="F64" i="12"/>
  <c r="E65" i="12"/>
  <c r="E66" i="12"/>
  <c r="E67" i="12"/>
  <c r="E68" i="12"/>
  <c r="E64" i="12"/>
  <c r="F30" i="12"/>
  <c r="F29" i="12"/>
  <c r="F28" i="12"/>
  <c r="F27" i="12"/>
  <c r="F26" i="12"/>
  <c r="E27" i="12"/>
  <c r="E28" i="12"/>
  <c r="E29" i="12"/>
  <c r="E30" i="12"/>
  <c r="E26" i="12"/>
  <c r="F25" i="12"/>
  <c r="E25" i="12"/>
  <c r="F58" i="12"/>
  <c r="F20" i="10" s="1"/>
  <c r="E18" i="12"/>
  <c r="E58" i="12" s="1"/>
  <c r="F17" i="12"/>
  <c r="F57" i="12" s="1"/>
  <c r="E17" i="12"/>
  <c r="E57" i="12" s="1"/>
  <c r="F16" i="12"/>
  <c r="F56" i="12" s="1"/>
  <c r="E16" i="12"/>
  <c r="E56" i="12" s="1"/>
  <c r="F55" i="12"/>
  <c r="E15" i="12"/>
  <c r="E55" i="12" s="1"/>
  <c r="F10" i="12"/>
  <c r="F41" i="12" s="1"/>
  <c r="E10" i="12"/>
  <c r="F9" i="12"/>
  <c r="E9" i="12"/>
  <c r="F8" i="12"/>
  <c r="F39" i="12" s="1"/>
  <c r="E8" i="12"/>
  <c r="F7" i="12"/>
  <c r="F38" i="12" s="1"/>
  <c r="F8" i="10" s="1"/>
  <c r="E7" i="12"/>
  <c r="F4" i="12"/>
  <c r="E4" i="12"/>
  <c r="A3" i="12"/>
  <c r="A2" i="12"/>
  <c r="F40" i="12" l="1"/>
  <c r="E62" i="12"/>
  <c r="F62" i="12"/>
  <c r="E7" i="10"/>
  <c r="E17" i="10"/>
  <c r="E41" i="12"/>
  <c r="E40" i="12"/>
  <c r="E39" i="12"/>
  <c r="E38" i="12"/>
  <c r="E8" i="10" s="1"/>
  <c r="F10" i="10"/>
  <c r="F12" i="10"/>
  <c r="F11" i="10"/>
  <c r="F9" i="10"/>
  <c r="F7" i="10"/>
  <c r="E9" i="10"/>
  <c r="E19" i="10"/>
  <c r="E11" i="10"/>
  <c r="E18" i="10"/>
  <c r="E10" i="10"/>
  <c r="E20" i="10"/>
  <c r="E12" i="10"/>
  <c r="E24" i="10" l="1"/>
  <c r="D22" i="18" s="1"/>
  <c r="F19" i="10"/>
  <c r="F18" i="10"/>
  <c r="F17" i="10"/>
  <c r="E54" i="12"/>
  <c r="F24" i="10" l="1"/>
  <c r="E22" i="18" s="1"/>
  <c r="F54" i="12"/>
  <c r="F107" i="12" l="1"/>
  <c r="H673" i="1" l="1"/>
  <c r="H677" i="1"/>
  <c r="H656" i="1"/>
  <c r="H443" i="1"/>
  <c r="E14" i="11" s="1"/>
  <c r="E19" i="11" s="1"/>
  <c r="H445" i="1"/>
  <c r="E16" i="11" l="1"/>
  <c r="D29" i="18"/>
  <c r="H676" i="1"/>
  <c r="H724" i="1" s="1"/>
  <c r="H727" i="1" s="1"/>
  <c r="E5" i="17" s="1"/>
  <c r="H718" i="1"/>
  <c r="H444" i="1"/>
  <c r="E108" i="12"/>
  <c r="I718" i="1"/>
  <c r="E28" i="11" l="1"/>
  <c r="E92" i="12"/>
  <c r="D32" i="18"/>
  <c r="H717" i="1"/>
  <c r="H719" i="1" s="1"/>
  <c r="D33" i="18" s="1"/>
  <c r="E24" i="11"/>
  <c r="I719" i="1"/>
  <c r="E33" i="18" s="1"/>
  <c r="F81" i="12"/>
  <c r="E42" i="11"/>
  <c r="E7" i="6"/>
  <c r="F13" i="6" s="1"/>
  <c r="F14" i="6" s="1"/>
  <c r="F15" i="6" s="1"/>
  <c r="F29" i="6" s="1"/>
  <c r="E109" i="12"/>
  <c r="E28" i="10"/>
  <c r="E48" i="11" l="1"/>
  <c r="E52" i="11"/>
  <c r="E51" i="11"/>
  <c r="E50" i="11"/>
  <c r="E49" i="11"/>
  <c r="F85" i="12"/>
  <c r="F7" i="6"/>
  <c r="E81" i="12"/>
  <c r="E26" i="11"/>
  <c r="F5" i="13"/>
  <c r="E85" i="12"/>
  <c r="E5" i="13"/>
  <c r="E27" i="11"/>
  <c r="F129" i="12"/>
  <c r="F25" i="10" s="1"/>
  <c r="E129" i="12"/>
  <c r="E25" i="10" s="1"/>
  <c r="E40" i="11" l="1"/>
  <c r="E31" i="11"/>
  <c r="E11" i="17" s="1"/>
  <c r="E41" i="11"/>
  <c r="I84" i="1"/>
  <c r="E26" i="18" s="1"/>
  <c r="H84" i="1"/>
  <c r="D26" i="18" s="1"/>
  <c r="F34" i="10" l="1"/>
  <c r="E45" i="11"/>
  <c r="E88" i="12"/>
  <c r="E6" i="13"/>
  <c r="F88" i="12"/>
  <c r="F6" i="13"/>
  <c r="E17" i="11"/>
  <c r="E54" i="11" s="1"/>
  <c r="I86" i="1"/>
  <c r="F71" i="12"/>
  <c r="H86" i="1"/>
  <c r="E71" i="12"/>
  <c r="F14" i="11"/>
  <c r="A3" i="1"/>
  <c r="A2" i="10"/>
  <c r="E9" i="17" l="1"/>
  <c r="E32" i="11"/>
  <c r="F19" i="11"/>
  <c r="F31" i="11" s="1"/>
  <c r="E47" i="11"/>
  <c r="F55" i="11" s="1"/>
  <c r="F16" i="11"/>
  <c r="E29" i="18"/>
  <c r="A2" i="13"/>
  <c r="A2" i="15"/>
  <c r="A3" i="10"/>
  <c r="A2" i="11"/>
  <c r="F7" i="13"/>
  <c r="F9" i="13" s="1"/>
  <c r="F10" i="13" s="1"/>
  <c r="F12" i="13" s="1"/>
  <c r="F37" i="10" s="1"/>
  <c r="F106" i="12"/>
  <c r="F27" i="10"/>
  <c r="E106" i="12"/>
  <c r="E27" i="10"/>
  <c r="E29" i="10" s="1"/>
  <c r="I444" i="1"/>
  <c r="F108" i="12"/>
  <c r="E110" i="12"/>
  <c r="E30" i="10" l="1"/>
  <c r="D34" i="18" s="1"/>
  <c r="F11" i="17"/>
  <c r="F27" i="17" s="1"/>
  <c r="F45" i="11"/>
  <c r="F32" i="11" s="1"/>
  <c r="F24" i="11"/>
  <c r="F54" i="11" s="1"/>
  <c r="E111" i="12"/>
  <c r="E26" i="10"/>
  <c r="F26" i="17"/>
  <c r="F25" i="17"/>
  <c r="F24" i="17"/>
  <c r="F23" i="17"/>
  <c r="F19" i="17"/>
  <c r="E12" i="8"/>
  <c r="E10" i="8"/>
  <c r="E11" i="8"/>
  <c r="F11" i="8"/>
  <c r="F10" i="8"/>
  <c r="F109" i="12"/>
  <c r="F28" i="10"/>
  <c r="F110" i="12"/>
  <c r="F30" i="10" l="1"/>
  <c r="E34" i="18" s="1"/>
  <c r="E31" i="10"/>
  <c r="E39" i="10"/>
  <c r="F9" i="17"/>
  <c r="F57" i="11"/>
  <c r="F15" i="8"/>
  <c r="F13" i="8"/>
  <c r="F16" i="8" s="1"/>
  <c r="F14" i="8"/>
  <c r="F29" i="17"/>
  <c r="F48" i="11"/>
  <c r="F47" i="11"/>
  <c r="F49" i="11"/>
  <c r="F52" i="11"/>
  <c r="F50" i="11"/>
  <c r="F51" i="11"/>
  <c r="F56" i="11"/>
  <c r="F111" i="12"/>
  <c r="F26" i="10"/>
  <c r="F31" i="10"/>
  <c r="F32" i="10" s="1"/>
  <c r="E37" i="18" s="1"/>
  <c r="E32" i="10" l="1"/>
  <c r="D37" i="18" s="1"/>
  <c r="E40" i="10"/>
  <c r="F17" i="8"/>
  <c r="F58" i="11"/>
  <c r="F35" i="10" s="1"/>
  <c r="F38" i="10"/>
  <c r="E41" i="10" l="1"/>
  <c r="F37" i="17"/>
  <c r="F44" i="12"/>
  <c r="E44" i="12"/>
  <c r="F43" i="12"/>
  <c r="E43" i="12"/>
  <c r="F42" i="12"/>
  <c r="E42" i="12"/>
  <c r="F36" i="10"/>
  <c r="F39" i="10" s="1"/>
  <c r="E15" i="17" l="1"/>
  <c r="F40" i="10"/>
  <c r="F41" i="10" s="1"/>
  <c r="F15" i="17" s="1"/>
  <c r="F33" i="17" l="1"/>
  <c r="F34" i="17" l="1"/>
  <c r="F36" i="17" s="1"/>
  <c r="F35" i="17"/>
  <c r="F38" i="17" l="1"/>
  <c r="F44" i="10" s="1"/>
  <c r="F45" i="10" s="1"/>
  <c r="E35" i="18" s="1"/>
  <c r="F46" i="10" l="1"/>
  <c r="F47" i="10" s="1"/>
  <c r="E38" i="18" l="1"/>
</calcChain>
</file>

<file path=xl/sharedStrings.xml><?xml version="1.0" encoding="utf-8"?>
<sst xmlns="http://schemas.openxmlformats.org/spreadsheetml/2006/main" count="5577" uniqueCount="1821">
  <si>
    <t>S. No</t>
  </si>
  <si>
    <t>Particulars</t>
  </si>
  <si>
    <t>Unit</t>
  </si>
  <si>
    <t>A</t>
  </si>
  <si>
    <t>A.1</t>
  </si>
  <si>
    <t>(i)</t>
  </si>
  <si>
    <t>Name</t>
  </si>
  <si>
    <t>(ii)</t>
  </si>
  <si>
    <t>Installed Capacity</t>
  </si>
  <si>
    <t>(iii)</t>
  </si>
  <si>
    <t>Actual Production</t>
  </si>
  <si>
    <t>(iv)</t>
  </si>
  <si>
    <t>Capacity Utilization (%)</t>
  </si>
  <si>
    <t>%</t>
  </si>
  <si>
    <t>A.2</t>
  </si>
  <si>
    <t>Liquefied Chlorine</t>
  </si>
  <si>
    <t>A.3</t>
  </si>
  <si>
    <t>Hydrogen (Compressed)</t>
  </si>
  <si>
    <t>Lakh NM3</t>
  </si>
  <si>
    <t>A.4</t>
  </si>
  <si>
    <t>Caustic Soda (Flakes)</t>
  </si>
  <si>
    <t>A.5</t>
  </si>
  <si>
    <t>A.6</t>
  </si>
  <si>
    <t>A.7</t>
  </si>
  <si>
    <t>Product Name</t>
  </si>
  <si>
    <t>B</t>
  </si>
  <si>
    <t>B.1</t>
  </si>
  <si>
    <t>Lakh kWh</t>
  </si>
  <si>
    <t xml:space="preserve">Plant Connected Load </t>
  </si>
  <si>
    <t>MW</t>
  </si>
  <si>
    <t>(v)</t>
  </si>
  <si>
    <t xml:space="preserve">Own Generation </t>
  </si>
  <si>
    <t>(vi)</t>
  </si>
  <si>
    <t xml:space="preserve">Through Steam turbine/ generator   </t>
  </si>
  <si>
    <t xml:space="preserve">Design Heat Rate </t>
  </si>
  <si>
    <t>(vii)</t>
  </si>
  <si>
    <t>Through Gas turbine</t>
  </si>
  <si>
    <t xml:space="preserve">Gross calorific value </t>
  </si>
  <si>
    <t>(viii)</t>
  </si>
  <si>
    <t>(ix)</t>
  </si>
  <si>
    <t xml:space="preserve">Annual Generation </t>
  </si>
  <si>
    <t>Total Electricity Consumed</t>
  </si>
  <si>
    <t xml:space="preserve">Solid Fuel Consumption </t>
  </si>
  <si>
    <t>Coal (Indian)</t>
  </si>
  <si>
    <t xml:space="preserve">Quantity purchased </t>
  </si>
  <si>
    <t>Quantity used for power generation</t>
  </si>
  <si>
    <t>Quantity used for process heating</t>
  </si>
  <si>
    <t>Total Quantity Consumed</t>
  </si>
  <si>
    <t>D</t>
  </si>
  <si>
    <t>Liquid Fuel Consumption</t>
  </si>
  <si>
    <t>D.1</t>
  </si>
  <si>
    <t>Furnace Oil</t>
  </si>
  <si>
    <t>Quantity purchased</t>
  </si>
  <si>
    <t xml:space="preserve">Average Density </t>
  </si>
  <si>
    <t>kg/ltr</t>
  </si>
  <si>
    <t>Low Sulphur Heavy Stock (LSHS)</t>
  </si>
  <si>
    <t>Total LSHS Consumption as fuel</t>
  </si>
  <si>
    <t>High Sulphur Heavy Stock (HSHS)</t>
  </si>
  <si>
    <t>Total HSHS Consumption as fuel</t>
  </si>
  <si>
    <t>High Speed Diesel (HSD)</t>
  </si>
  <si>
    <t>Average Density</t>
  </si>
  <si>
    <t>Total HSD Consumption as fuel</t>
  </si>
  <si>
    <t>Light Diesel Oil (LDO)</t>
  </si>
  <si>
    <t>Total LDO Consumption as fuel</t>
  </si>
  <si>
    <t>E</t>
  </si>
  <si>
    <t>Gaseous Fuel</t>
  </si>
  <si>
    <t>E.1</t>
  </si>
  <si>
    <t>Total CNG Consumption as fuel</t>
  </si>
  <si>
    <t>E.2</t>
  </si>
  <si>
    <t>E.3</t>
  </si>
  <si>
    <t>Liquefied Petroleum Gas (LPG)</t>
  </si>
  <si>
    <t>Total LPG Consumption as fuel</t>
  </si>
  <si>
    <t>E.4</t>
  </si>
  <si>
    <t>E.5</t>
  </si>
  <si>
    <t>F</t>
  </si>
  <si>
    <t>F.1</t>
  </si>
  <si>
    <t>F.2</t>
  </si>
  <si>
    <t>F.3</t>
  </si>
  <si>
    <t>F.4</t>
  </si>
  <si>
    <t>Current Density maintained</t>
  </si>
  <si>
    <t>Membrane Change (Complete Electrolyzer)</t>
  </si>
  <si>
    <t>Month and Year</t>
  </si>
  <si>
    <t>Coating Change</t>
  </si>
  <si>
    <t>a</t>
  </si>
  <si>
    <t>Anode</t>
  </si>
  <si>
    <t>b</t>
  </si>
  <si>
    <t>Cathode</t>
  </si>
  <si>
    <t>Technology Licensor</t>
  </si>
  <si>
    <t>Guaranteed Specifications</t>
  </si>
  <si>
    <t>Hydrogen</t>
  </si>
  <si>
    <t>Annual Generation</t>
  </si>
  <si>
    <t>Units</t>
  </si>
  <si>
    <t>Name of the Unit</t>
  </si>
  <si>
    <t>Plant Contact Details &amp; Address</t>
  </si>
  <si>
    <t>City/Town/Village</t>
  </si>
  <si>
    <t>Post Office</t>
  </si>
  <si>
    <t>District</t>
  </si>
  <si>
    <t>State</t>
  </si>
  <si>
    <t>Pin</t>
  </si>
  <si>
    <t>Telephone</t>
  </si>
  <si>
    <t>Fax</t>
  </si>
  <si>
    <t>Designation</t>
  </si>
  <si>
    <t>Mobile</t>
  </si>
  <si>
    <t>Registered Office</t>
  </si>
  <si>
    <t>Company's Chief Executive Name</t>
  </si>
  <si>
    <t>Address</t>
  </si>
  <si>
    <t>Energy Manager Details</t>
  </si>
  <si>
    <t xml:space="preserve">Name  </t>
  </si>
  <si>
    <t>Whether EA or EM</t>
  </si>
  <si>
    <t>EA/EM Registration No.</t>
  </si>
  <si>
    <t>E-mail ID</t>
  </si>
  <si>
    <t>Plant's Chief Executive Name:</t>
  </si>
  <si>
    <t>Designation:</t>
  </si>
  <si>
    <t>Telephone:</t>
  </si>
  <si>
    <t>Fax:</t>
  </si>
  <si>
    <t>Mobile :</t>
  </si>
  <si>
    <t>E-mail :</t>
  </si>
  <si>
    <t>Remarks</t>
  </si>
  <si>
    <t>Time of membrane change</t>
  </si>
  <si>
    <t>Q1</t>
  </si>
  <si>
    <t>Q2</t>
  </si>
  <si>
    <t>Q3</t>
  </si>
  <si>
    <t>Q4</t>
  </si>
  <si>
    <t>S.No.</t>
  </si>
  <si>
    <t>Description</t>
  </si>
  <si>
    <t>Basis/ Calculation</t>
  </si>
  <si>
    <t>CPP Generation</t>
  </si>
  <si>
    <t>Annual</t>
  </si>
  <si>
    <t>CPP Heat Rate</t>
  </si>
  <si>
    <t>kcal/kWh</t>
  </si>
  <si>
    <t>Ash</t>
  </si>
  <si>
    <t>Moisture</t>
  </si>
  <si>
    <t>GCV</t>
  </si>
  <si>
    <t>kcal/kg</t>
  </si>
  <si>
    <t>Boiler Efficiency</t>
  </si>
  <si>
    <t>92.5- [{50 * (3) + 630 * ((4)+ 9* (5))} / (6)]</t>
  </si>
  <si>
    <t xml:space="preserve">Energy to be subtracted </t>
  </si>
  <si>
    <t>Million kcal</t>
  </si>
  <si>
    <t>Hydrogen Vented</t>
  </si>
  <si>
    <t>% Vent</t>
  </si>
  <si>
    <t>Source of data</t>
  </si>
  <si>
    <t>Basis/Formulae</t>
  </si>
  <si>
    <t>Opening Stock Liquified Chlorine</t>
  </si>
  <si>
    <t>Closing Stock Liquified Chlorine</t>
  </si>
  <si>
    <t>Closing Stock  Caustic Soda Flakes</t>
  </si>
  <si>
    <t>Opening Stock Caustic Soda Flakes</t>
  </si>
  <si>
    <t>Closing Stock Hydrogen Bottled</t>
  </si>
  <si>
    <t>Opening Stock Hydrogen Bottled</t>
  </si>
  <si>
    <t xml:space="preserve">Electricity Consumption </t>
  </si>
  <si>
    <t>Purchased Electricity from grid (SEB)</t>
  </si>
  <si>
    <t>Renewable Electricity (Through Wheeling)</t>
  </si>
  <si>
    <t>kW</t>
  </si>
  <si>
    <t>Contract Demand with utility</t>
  </si>
  <si>
    <t xml:space="preserve">kVA </t>
  </si>
  <si>
    <t>Electricity through Grid / Other (including colony and others)</t>
  </si>
  <si>
    <r>
      <t>Electricity from CPP located</t>
    </r>
    <r>
      <rPr>
        <sz val="11"/>
        <color rgb="FFFF0000"/>
        <rFont val="Cambria"/>
        <family val="1"/>
      </rPr>
      <t xml:space="preserve"> outside</t>
    </r>
    <r>
      <rPr>
        <sz val="11"/>
        <color theme="1"/>
        <rFont val="Cambria"/>
        <family val="1"/>
      </rPr>
      <t xml:space="preserve"> from plant boundary (Through Wheeling)</t>
    </r>
  </si>
  <si>
    <t>Total Electricity  Purchased from grid/ Other</t>
  </si>
  <si>
    <t>(vii)x860/10</t>
  </si>
  <si>
    <t>C.2</t>
  </si>
  <si>
    <t>Through DG sets</t>
  </si>
  <si>
    <t>Gross Unit Generation</t>
  </si>
  <si>
    <t xml:space="preserve">Designed Gross Heat Rate </t>
  </si>
  <si>
    <t>Running Hours</t>
  </si>
  <si>
    <t>Hrs</t>
  </si>
  <si>
    <t>kcal/ kWh</t>
  </si>
  <si>
    <t>Annual Gross Unit generation</t>
  </si>
  <si>
    <t xml:space="preserve">Auxiliary Power Consumption </t>
  </si>
  <si>
    <t xml:space="preserve">Design Gross Heat Rate </t>
  </si>
  <si>
    <t>Break down hrs due to internal, Planned and external factor</t>
  </si>
  <si>
    <t>(x)</t>
  </si>
  <si>
    <t>Plant low load due to Internal Factors/ Breakdown in Plant</t>
  </si>
  <si>
    <t>(xi)</t>
  </si>
  <si>
    <t>Plant low load due to External Factors like Fuel Unavailability/ Market demand/External Condition</t>
  </si>
  <si>
    <t>Plant Availability Factor (PAF)</t>
  </si>
  <si>
    <t>Plant Load Factor (PLF)</t>
  </si>
  <si>
    <t>% of loss due to external Factors</t>
  </si>
  <si>
    <t>Through Waste Heat Recovery</t>
  </si>
  <si>
    <t xml:space="preserve">WHR Installed Capacity </t>
  </si>
  <si>
    <t>WHR Running Hours</t>
  </si>
  <si>
    <t>C.3</t>
  </si>
  <si>
    <t>Total Own Generation of Electricity</t>
  </si>
  <si>
    <t>C.4</t>
  </si>
  <si>
    <t>Electricity Exported to Grid/others</t>
  </si>
  <si>
    <t>C.5</t>
  </si>
  <si>
    <t>Electricity Supplied to Colony/others</t>
  </si>
  <si>
    <t>C.6</t>
  </si>
  <si>
    <t>Electricity Supplied to Grid/Colony/others from CPP</t>
  </si>
  <si>
    <t>C.7</t>
  </si>
  <si>
    <t>Equivalent Thermal Energy supplied to grid/others</t>
  </si>
  <si>
    <t>C.6*2717/10</t>
  </si>
  <si>
    <t>kcal/ kg</t>
  </si>
  <si>
    <t>Tonne</t>
  </si>
  <si>
    <t xml:space="preserve">Quantity used for process </t>
  </si>
  <si>
    <t>Thermal Energy Used in Power Generation</t>
  </si>
  <si>
    <t>Thermal Energy Used in Process</t>
  </si>
  <si>
    <t>(v)x(ii)/1000</t>
  </si>
  <si>
    <t>Coal(Imported)</t>
  </si>
  <si>
    <t>Coal 2</t>
  </si>
  <si>
    <t>Average Gross calorific value as fired</t>
  </si>
  <si>
    <t>(iii)+(iv)</t>
  </si>
  <si>
    <t>Gross calorific value</t>
  </si>
  <si>
    <t>kilo Litre</t>
  </si>
  <si>
    <t>Quantity used for power generation (DG Set)</t>
  </si>
  <si>
    <t>Quantity used for power generation (CPP)</t>
  </si>
  <si>
    <t>Total Furnace Oil Consumption as fuel</t>
  </si>
  <si>
    <t>Thermal Energy Used in Power Generation (DG Set)</t>
  </si>
  <si>
    <t>Thermal Energy Used in Power Generation (CPP)</t>
  </si>
  <si>
    <t>E.6</t>
  </si>
  <si>
    <t>Thermal Energy Input through Liquid waste, mentioned in CPCB guidelines,  not to be taken into account</t>
  </si>
  <si>
    <t>Total Liquid waste Consumption as fuel</t>
  </si>
  <si>
    <t>E.7</t>
  </si>
  <si>
    <t>Total Liquid Energy Used in Power Generation (DG Set)</t>
  </si>
  <si>
    <t>E.8</t>
  </si>
  <si>
    <t>Total Liquid Energy Used in Power Generation (CPP)</t>
  </si>
  <si>
    <t>Total Liquid Energy Used in Process</t>
  </si>
  <si>
    <t>Compressed Natural Gas (CNG/NG/PNG/LNG)</t>
  </si>
  <si>
    <t>kcal/SCM</t>
  </si>
  <si>
    <t>Million SCM</t>
  </si>
  <si>
    <t>(iii)+(v)</t>
  </si>
  <si>
    <t>Total Gaseous Energy Used in Power Generation</t>
  </si>
  <si>
    <t>Total Gaseous Energy Used in Process</t>
  </si>
  <si>
    <t>G</t>
  </si>
  <si>
    <t>Total Thermal Energy</t>
  </si>
  <si>
    <t>G.1</t>
  </si>
  <si>
    <t>G.2</t>
  </si>
  <si>
    <t xml:space="preserve"> Total Thermal Energy Used in Process</t>
  </si>
  <si>
    <t>G.3</t>
  </si>
  <si>
    <t>Total Thermal Energy Input through all Fuels</t>
  </si>
  <si>
    <t>H</t>
  </si>
  <si>
    <t>Gross Heat Rate</t>
  </si>
  <si>
    <t>H.1</t>
  </si>
  <si>
    <t>Gross Heat Rate of DG Set</t>
  </si>
  <si>
    <t>E.7x10/C.2.1.(ii)</t>
  </si>
  <si>
    <t>H.2</t>
  </si>
  <si>
    <t>Gross Heat Rate of CPP (Steam Turbine)</t>
  </si>
  <si>
    <t>(D.7+E.8)x10/C.2.2.(ii)</t>
  </si>
  <si>
    <t>H.3</t>
  </si>
  <si>
    <t>F.3x10/C.2.3.(ii)</t>
  </si>
  <si>
    <t>I</t>
  </si>
  <si>
    <t>Performance Indicators</t>
  </si>
  <si>
    <t>I.1</t>
  </si>
  <si>
    <t>I.2</t>
  </si>
  <si>
    <t>I.3</t>
  </si>
  <si>
    <t>J</t>
  </si>
  <si>
    <t>J.1</t>
  </si>
  <si>
    <t>J.2</t>
  </si>
  <si>
    <t>K</t>
  </si>
  <si>
    <t>Process Flow Diagram Attached</t>
  </si>
  <si>
    <t>Yes/No</t>
  </si>
  <si>
    <t>Million kg</t>
  </si>
  <si>
    <t>Equivalent Thermal Energy of Purchased Electricity from Grid / Other (without colony/construction power etc)</t>
  </si>
  <si>
    <t xml:space="preserve">Electrical SEC (Liquified CL) </t>
  </si>
  <si>
    <t>I.4</t>
  </si>
  <si>
    <t xml:space="preserve">Electrical SEC (Hydrogen Bottled) </t>
  </si>
  <si>
    <t>J.3</t>
  </si>
  <si>
    <t>J.4</t>
  </si>
  <si>
    <t xml:space="preserve">kWh/ Lakh SCM </t>
  </si>
  <si>
    <t xml:space="preserve">kWh/Tonne </t>
  </si>
  <si>
    <t xml:space="preserve">kWh/ Tonne </t>
  </si>
  <si>
    <t xml:space="preserve">kcal/Tonne </t>
  </si>
  <si>
    <t>Production and Capacity Utilization details</t>
  </si>
  <si>
    <t>Through Co-Generation (Extraction Cum Condensing)</t>
  </si>
  <si>
    <t>Install Capacity</t>
  </si>
  <si>
    <t>Steam Extraction 1</t>
  </si>
  <si>
    <t>TPH</t>
  </si>
  <si>
    <t>Steam Pressure</t>
  </si>
  <si>
    <t>Kg/cm2</t>
  </si>
  <si>
    <t>Steam Temperature</t>
  </si>
  <si>
    <t>⁰C</t>
  </si>
  <si>
    <t>Steam Enthalpy</t>
  </si>
  <si>
    <t>Kcal/kg</t>
  </si>
  <si>
    <t>(xii)</t>
  </si>
  <si>
    <t>Steam Extraction 2</t>
  </si>
  <si>
    <t>(xiii)</t>
  </si>
  <si>
    <t>(xiv)</t>
  </si>
  <si>
    <t>(xv)</t>
  </si>
  <si>
    <t>Through Co-Generation (Extraction/Back Pressure)</t>
  </si>
  <si>
    <t>Basis/Calculation</t>
  </si>
  <si>
    <t>Details of Production</t>
  </si>
  <si>
    <t>Annual Production</t>
  </si>
  <si>
    <t>c</t>
  </si>
  <si>
    <t>d</t>
  </si>
  <si>
    <t>e</t>
  </si>
  <si>
    <t>f</t>
  </si>
  <si>
    <t>g</t>
  </si>
  <si>
    <t>h</t>
  </si>
  <si>
    <t>i</t>
  </si>
  <si>
    <t>j</t>
  </si>
  <si>
    <t>Electricity Purchased from Grid</t>
  </si>
  <si>
    <t>Electricity Exported to Grid/Others</t>
  </si>
  <si>
    <t>Total Energy Consumed (Thermal+Electrical)</t>
  </si>
  <si>
    <t>Million kCal</t>
  </si>
  <si>
    <t>Gate to Gate Energy Consumption</t>
  </si>
  <si>
    <t>Gate to Gate Specific Energy Consumption</t>
  </si>
  <si>
    <t>(10d)/{(8f)*100}</t>
  </si>
  <si>
    <t>Normalization Factors</t>
  </si>
  <si>
    <t>Notional Energy for Power Mix</t>
  </si>
  <si>
    <t>Normalized Gate to Gate Specific Energy Consumption</t>
  </si>
  <si>
    <t>(12g)/{(8f)*100}</t>
  </si>
  <si>
    <t>I ………………………………………………… …..solemnly declare that to the best of my knowledge the information given in the above summary sheet of  Form 1 thereto is correct and complete.</t>
  </si>
  <si>
    <t xml:space="preserve">                                             Organisation Seal</t>
  </si>
  <si>
    <t>Date:</t>
  </si>
  <si>
    <t>Place:</t>
  </si>
  <si>
    <t>Normalization Factor for Power Mix</t>
  </si>
  <si>
    <t>Total Electricity Availability</t>
  </si>
  <si>
    <t>1.a</t>
  </si>
  <si>
    <t>Electricity imported from Grid</t>
  </si>
  <si>
    <t>1.b</t>
  </si>
  <si>
    <t>Electricity generated from DG</t>
  </si>
  <si>
    <t>1.c</t>
  </si>
  <si>
    <t>Electricity generated from Steam Turbine</t>
  </si>
  <si>
    <t>1.d</t>
  </si>
  <si>
    <t>1.e</t>
  </si>
  <si>
    <t>Electricity generated from WHR</t>
  </si>
  <si>
    <t>Total Electricity Consumption With in plant</t>
  </si>
  <si>
    <t xml:space="preserve"> Steam Turbine generated Electricity  Consumption  </t>
  </si>
  <si>
    <t xml:space="preserve">Gas Turbine generated Electricity  Consumption  </t>
  </si>
  <si>
    <t xml:space="preserve"> WHR generated Electricity  Consumption  </t>
  </si>
  <si>
    <t>Total Electricity Consumption With in plant exculding WHR</t>
  </si>
  <si>
    <t>Grid Heat Rate</t>
  </si>
  <si>
    <t>DG Heat Rate</t>
  </si>
  <si>
    <t>Steam Turbine  Gross Heat Rate</t>
  </si>
  <si>
    <t>Gas Turbine  Gross Heat Rate</t>
  </si>
  <si>
    <t>Exported Power Heat Rate</t>
  </si>
  <si>
    <t>APC of Steam Turbine</t>
  </si>
  <si>
    <t>APC of Gas Turbine</t>
  </si>
  <si>
    <t>Steam Turbine  Net Heat Rate</t>
  </si>
  <si>
    <t>Gas Turbine  Net Heat Rate</t>
  </si>
  <si>
    <t>% share of Grid</t>
  </si>
  <si>
    <t>% share of DG</t>
  </si>
  <si>
    <t>% share of Steam Turbine</t>
  </si>
  <si>
    <t>% share of Gas Turbine</t>
  </si>
  <si>
    <t>Wt. Heat Rate of Plant</t>
  </si>
  <si>
    <t>Normalized Wt. Heat Rate</t>
  </si>
  <si>
    <t>Notional Energy for All Power Source</t>
  </si>
  <si>
    <t>Notional Energy for Exported Power</t>
  </si>
  <si>
    <t>Total Notional Energy for Power Mix</t>
  </si>
  <si>
    <t>Production and capacity utilization details</t>
  </si>
  <si>
    <t>A1</t>
  </si>
  <si>
    <t>A2</t>
  </si>
  <si>
    <t>A3</t>
  </si>
  <si>
    <t>A4</t>
  </si>
  <si>
    <t>B1</t>
  </si>
  <si>
    <t>B2</t>
  </si>
  <si>
    <t>B3</t>
  </si>
  <si>
    <t>B4</t>
  </si>
  <si>
    <t>C</t>
  </si>
  <si>
    <t>C1</t>
  </si>
  <si>
    <t>C2</t>
  </si>
  <si>
    <t>C3</t>
  </si>
  <si>
    <t>D1</t>
  </si>
  <si>
    <t xml:space="preserve">Details of Electricity Consumption </t>
  </si>
  <si>
    <t>Electricity from Grid / Other</t>
  </si>
  <si>
    <t>E2.1</t>
  </si>
  <si>
    <t>Annual gross generation</t>
  </si>
  <si>
    <t>Avg. Gross Heat rate of DG Set</t>
  </si>
  <si>
    <t>E.2.2</t>
  </si>
  <si>
    <t>Annual Gross  generation</t>
  </si>
  <si>
    <t xml:space="preserve">Average Gross Heat Rate </t>
  </si>
  <si>
    <t xml:space="preserve">Auxilliary Power Consumption </t>
  </si>
  <si>
    <t>Weighted Average Heat Rate of plant</t>
  </si>
  <si>
    <t>Total Generation of Electricity</t>
  </si>
  <si>
    <t>Electricity Supplied to Grid/others</t>
  </si>
  <si>
    <t>GCV of Fuels</t>
  </si>
  <si>
    <t>F.5</t>
  </si>
  <si>
    <t>GCV of Liquid Fuel (FO)</t>
  </si>
  <si>
    <t>F.6</t>
  </si>
  <si>
    <t>GCV of Liquid Fuel (HSD)</t>
  </si>
  <si>
    <t>National Heat Rate</t>
  </si>
  <si>
    <t>Production Capacity (Caustic Soda)</t>
  </si>
  <si>
    <t>Production Capacity (Liquified Chlorine)</t>
  </si>
  <si>
    <r>
      <t xml:space="preserve">Production Capacity (Hydrogen </t>
    </r>
    <r>
      <rPr>
        <sz val="11"/>
        <color rgb="FFFF0000"/>
        <rFont val="Calibri Light"/>
        <family val="2"/>
        <scheme val="major"/>
      </rPr>
      <t>Compressed/Bottled/Sold)</t>
    </r>
  </si>
  <si>
    <t>Production Capacity (Caustic Soda Flakes)</t>
  </si>
  <si>
    <t>Total Caustic Soda Production</t>
  </si>
  <si>
    <t>Total Liquified Chlorine Production</t>
  </si>
  <si>
    <t>Total Hydrogen bottled Production</t>
  </si>
  <si>
    <t>Total Caustic Soda Flakes Production</t>
  </si>
  <si>
    <t>Capacity Utilization (Caustic Soda)</t>
  </si>
  <si>
    <t>Capacity Utilization (Liquified Chlorine)</t>
  </si>
  <si>
    <t>Capacity Utilization (Hydrogen Compressed)</t>
  </si>
  <si>
    <t>Capacity Utilization (Caustic Soda Flakes)</t>
  </si>
  <si>
    <t>A5x100/A1</t>
  </si>
  <si>
    <t>A6x100/A2</t>
  </si>
  <si>
    <t>A7x100/A3</t>
  </si>
  <si>
    <t>A8x100/A4</t>
  </si>
  <si>
    <t>Conversion Factors (CF) for Equivalent CAUSTIC SODA</t>
  </si>
  <si>
    <t>Caustic Soda Flakes</t>
  </si>
  <si>
    <t>CS on 100 % basis</t>
  </si>
  <si>
    <t>Liquified Chlorine</t>
  </si>
  <si>
    <t>Hydrogen Compressed &amp; Bottled</t>
  </si>
  <si>
    <t>C4</t>
  </si>
  <si>
    <t xml:space="preserve">Thermal SEC Caustic Soda </t>
  </si>
  <si>
    <t>Electrical SEC (Caustic Soda Flakes)</t>
  </si>
  <si>
    <t>Thermal SEC (Caustic Soda Flakes)</t>
  </si>
  <si>
    <t xml:space="preserve">kcal/ Tonne </t>
  </si>
  <si>
    <t>I.5</t>
  </si>
  <si>
    <t>(xvi)</t>
  </si>
  <si>
    <t>(xvii)</t>
  </si>
  <si>
    <t>(xviii)</t>
  </si>
  <si>
    <t>Input Steam Enthalpy</t>
  </si>
  <si>
    <t>Input Steam Pressure</t>
  </si>
  <si>
    <t>Input Steam Temperature</t>
  </si>
  <si>
    <t>C5</t>
  </si>
  <si>
    <t>Total Electricity  Purchased from grid/ Other with out colony/construction  power etc</t>
  </si>
  <si>
    <t>Hydrogen Mix</t>
  </si>
  <si>
    <t>K.1</t>
  </si>
  <si>
    <t>K.2</t>
  </si>
  <si>
    <t>K.3</t>
  </si>
  <si>
    <t>K.4</t>
  </si>
  <si>
    <t>K.5</t>
  </si>
  <si>
    <t>L</t>
  </si>
  <si>
    <t>M</t>
  </si>
  <si>
    <t>H.4</t>
  </si>
  <si>
    <t>H.5</t>
  </si>
  <si>
    <t>Gross Heat Rate of Co-Gen (Extraction cum condensing)</t>
  </si>
  <si>
    <t>Gross Heat Rate of Co-Gen(Extraction/BackPressure)</t>
  </si>
  <si>
    <t>Landed Cost of the fuel(last purchase)</t>
  </si>
  <si>
    <t>Basic cost+Taxes+Freight</t>
  </si>
  <si>
    <t xml:space="preserve">Additional Equipment installation after baseline year due to Environmental Concern </t>
  </si>
  <si>
    <t>Additional Electrical Energy Consumed</t>
  </si>
  <si>
    <t>Additional Thermal Energy Consumed</t>
  </si>
  <si>
    <t>Biomass replacement with Fossil fuel due to Biomass un-availbility (used in the process)</t>
  </si>
  <si>
    <t>Alternate Solid Fuel replacement with Fossil fuel due to Alternate Solid Fuel un-availbility (used in the process)</t>
  </si>
  <si>
    <t>Alternate Liquid Fuel replacement with Fossil fuel due to Alternate Liquid Fuel un-availbility (used in the process)</t>
  </si>
  <si>
    <t>Project Activities (Construction Phase)</t>
  </si>
  <si>
    <t>Electrical Energy Consumed due to commissioning of Equipment</t>
  </si>
  <si>
    <t>Thermal Energy Consumed due to commissioning of Equipment</t>
  </si>
  <si>
    <t>New Line/Unit Commissioning</t>
  </si>
  <si>
    <t xml:space="preserve">Electrical Energy Consumed due to commissioning of New process Line/Unit till it attains 70% of Capacity Utilisation </t>
  </si>
  <si>
    <t xml:space="preserve">Thermal Energy Consumed due to commissioning of New Process Line/Unit till it attains 70% of Capacity Utilisation </t>
  </si>
  <si>
    <t>Date of Commissioning (70% Capacity Utilisation)</t>
  </si>
  <si>
    <t>Date</t>
  </si>
  <si>
    <t>Electrical Energy Consumed from external source due to commissioning of New Line/Unit till it attains 70% of Capacity Utilisation in Power generation</t>
  </si>
  <si>
    <t>Thermal Energy Consumed due to commissioning of New Line/Unit till it attains 70% of Capacity Utilisation in Power generation</t>
  </si>
  <si>
    <t>Unforeseen Circumstances</t>
  </si>
  <si>
    <t>Electrical Energy to be Normalised</t>
  </si>
  <si>
    <t>Thermal Energy to be Normalised</t>
  </si>
  <si>
    <t>Documentation for Normalisation</t>
  </si>
  <si>
    <t>Yes</t>
  </si>
  <si>
    <t>CPP PLF- Document Available for Normalisation</t>
  </si>
  <si>
    <t>Power Mix-Document Available for Normalisation</t>
  </si>
  <si>
    <t>Product Mix-Document Available for Normalisation</t>
  </si>
  <si>
    <t xml:space="preserve">List of additional Equipment installed due to Environmental Concern after baseline year </t>
  </si>
  <si>
    <t>Assesment Year 2014-15</t>
  </si>
  <si>
    <t>Sr No</t>
  </si>
  <si>
    <t>Equipment Name</t>
  </si>
  <si>
    <t>Equipment Sr No</t>
  </si>
  <si>
    <t>Section</t>
  </si>
  <si>
    <t>Date of Commissioning</t>
  </si>
  <si>
    <t>Electrical Rated Capacity</t>
  </si>
  <si>
    <t>Thermal Rated Capacity</t>
  </si>
  <si>
    <t xml:space="preserve">Running Load </t>
  </si>
  <si>
    <t>Electricity Consumption $</t>
  </si>
  <si>
    <t>Thermal Consumption $$</t>
  </si>
  <si>
    <t>Source of Data</t>
  </si>
  <si>
    <t>Million kcal/annum</t>
  </si>
  <si>
    <t>Hours/ Annum</t>
  </si>
  <si>
    <t>Lakh kWH/ Annum</t>
  </si>
  <si>
    <t>Million kcal/Annum</t>
  </si>
  <si>
    <t>Total</t>
  </si>
  <si>
    <t>$</t>
  </si>
  <si>
    <t>Equipmenmt wise Energy Meter Reading or Energy Management System Data required in support of the claim</t>
  </si>
  <si>
    <t>$$</t>
  </si>
  <si>
    <t>Equipment wise Document related to consumption of Liquid Fuel, Solid Fuel Aleterante Fuel is required in support of the claim</t>
  </si>
  <si>
    <t xml:space="preserve">List of Equipment and Energy consumed during project activity up to commissining during the Assessment year  </t>
  </si>
  <si>
    <t>Project Activity Start Date</t>
  </si>
  <si>
    <t>Design Gross Heat Rate</t>
  </si>
  <si>
    <t>Through Co-generation (Extraction cum condensing)</t>
  </si>
  <si>
    <t>Gross Unit generation</t>
  </si>
  <si>
    <t>Through Co-generation (Extraction/Back Pressure)</t>
  </si>
  <si>
    <t>GCV of Coal 2</t>
  </si>
  <si>
    <t>GCV of Liquid Fuel (LDO)</t>
  </si>
  <si>
    <t>GCV of Liquid Fuel (HSHS)</t>
  </si>
  <si>
    <t>GCV of Liquid Fuel (LSHS)</t>
  </si>
  <si>
    <t xml:space="preserve">Particulars </t>
  </si>
  <si>
    <t xml:space="preserve">Actual Production </t>
  </si>
  <si>
    <t>CS Flakes</t>
  </si>
  <si>
    <t>Equivalent CAUSTIC SODA</t>
  </si>
  <si>
    <t>Lac NM3</t>
  </si>
  <si>
    <t>Capacity Utilization</t>
  </si>
  <si>
    <t>Solid Fuel</t>
  </si>
  <si>
    <t>Notional Energy for Hydrogen Mix</t>
  </si>
  <si>
    <t>NF 2 Power Mix Calculation Sheet</t>
  </si>
  <si>
    <t>NF 1 Fuel Quality Calculation Sheet</t>
  </si>
  <si>
    <t>NF 3 Hydrogen Mix Calculation Sheet</t>
  </si>
  <si>
    <t>Miscelleneous Data*</t>
  </si>
  <si>
    <t>*Authentic documents in support of claim in Thermal and Electrical Energy is required</t>
  </si>
  <si>
    <t>N</t>
  </si>
  <si>
    <t>O</t>
  </si>
  <si>
    <t>E.2.3</t>
  </si>
  <si>
    <t>E.2.4</t>
  </si>
  <si>
    <t>E.2.5</t>
  </si>
  <si>
    <t>F.7</t>
  </si>
  <si>
    <t>F.8</t>
  </si>
  <si>
    <t>F.9</t>
  </si>
  <si>
    <t>F.10</t>
  </si>
  <si>
    <t>F.11</t>
  </si>
  <si>
    <t>F.12</t>
  </si>
  <si>
    <t>F.13</t>
  </si>
  <si>
    <t>Normalization for Hydrogen Mix</t>
  </si>
  <si>
    <t>Opening Stock Caustic Soda lye</t>
  </si>
  <si>
    <t>Total Thermal Energy Consumption</t>
  </si>
  <si>
    <t>Hydrogen Mix-Document Available for Normalisation</t>
  </si>
  <si>
    <t>Caustic Soda flakes Production till new line attains 70% of Capacity utilisatiion</t>
  </si>
  <si>
    <t>Caustic Soda Lye Production till new line attains 70% of Capacity utilisatiion</t>
  </si>
  <si>
    <t xml:space="preserve">Quantity produced </t>
  </si>
  <si>
    <t>Total Hydrogen Consumption as fuel</t>
  </si>
  <si>
    <t>Total Electricity Consumed in Mkcal</t>
  </si>
  <si>
    <t>Average of year 2007-08, 2008-09 and 2009-10 for baseline year</t>
  </si>
  <si>
    <t>Descriptions</t>
  </si>
  <si>
    <t>Basis/ Calculations</t>
  </si>
  <si>
    <t>Actual Gross Heat Rate</t>
  </si>
  <si>
    <t>(4) X (5) /100</t>
  </si>
  <si>
    <t>Normalised Gross Heat Rate</t>
  </si>
  <si>
    <t>(2) X (1-(6))</t>
  </si>
  <si>
    <t>Gross generation</t>
  </si>
  <si>
    <t>(8)X[(7)-(2)]/10</t>
  </si>
  <si>
    <t xml:space="preserve"> Million kcal</t>
  </si>
  <si>
    <t>Normalization Factor for PLF variation in CPP</t>
  </si>
  <si>
    <t>Notional Energy for PLF variation in CPP</t>
  </si>
  <si>
    <t>NF 4 PLF variation in CPP Sheet</t>
  </si>
  <si>
    <t>F.14</t>
  </si>
  <si>
    <t>F.15</t>
  </si>
  <si>
    <t>F.16</t>
  </si>
  <si>
    <t>Co-Gen</t>
  </si>
  <si>
    <t>GCV of Coal</t>
  </si>
  <si>
    <t>kcal/kg of Steam</t>
  </si>
  <si>
    <t>Weighted Average Specific Steam Consumption</t>
  </si>
  <si>
    <t>Energy to be subtracted w.r.t. Fuel Quality in Co-Gen</t>
  </si>
  <si>
    <t>Total Energy to be subtracted w.r.t. Fuel Quality in CPP &amp; Co-Gen</t>
  </si>
  <si>
    <t>1.f</t>
  </si>
  <si>
    <t>Electricity generated from Co-Gen(Extraction cum condensing)</t>
  </si>
  <si>
    <t>Co-Gen Gross Heat Rate (Ext. cum Condensing)</t>
  </si>
  <si>
    <t>Co-Gen Net Heat Rate (Ext. cum Condensing)</t>
  </si>
  <si>
    <t>% share of Co-Gen (Ext. cum Condensing)</t>
  </si>
  <si>
    <t>APC of Co-Gen (Ext. cum Condensing)</t>
  </si>
  <si>
    <t>Type</t>
  </si>
  <si>
    <t>Rated Capacity</t>
  </si>
  <si>
    <t>kg/cm2</t>
  </si>
  <si>
    <t>Design Efficiency</t>
  </si>
  <si>
    <t>kCal/kg</t>
  </si>
  <si>
    <t>H.6</t>
  </si>
  <si>
    <t>Weighted Average Heat Rate</t>
  </si>
  <si>
    <t>Document Available for Normalisation</t>
  </si>
  <si>
    <t>Notional Energy for Fuel Quality of CPP &amp; Co-Gen</t>
  </si>
  <si>
    <t xml:space="preserve">  (Signature of the Chief Executive)</t>
  </si>
  <si>
    <t xml:space="preserve">Grid Connected </t>
  </si>
  <si>
    <t>Annual (As fired basis)</t>
  </si>
  <si>
    <t>Thermal energy used in Power</t>
  </si>
  <si>
    <t>% of thermal energy in Process</t>
  </si>
  <si>
    <t>Thermal energy used in process</t>
  </si>
  <si>
    <t>(xix)</t>
  </si>
  <si>
    <t>(xx)</t>
  </si>
  <si>
    <t>(xxi)</t>
  </si>
  <si>
    <t>Notional Energy to be subtracted</t>
  </si>
  <si>
    <t>Coal Quality in CPP &amp; CoGen (As Fired Basis)</t>
  </si>
  <si>
    <t>Normalization Factor- Others</t>
  </si>
  <si>
    <t>Weighted Heat Rate</t>
  </si>
  <si>
    <t>kcal/kwh</t>
  </si>
  <si>
    <t xml:space="preserve">Biomass Gross Calorific Value </t>
  </si>
  <si>
    <t>Soild Alternate Fuel Gross Calorific  Value</t>
  </si>
  <si>
    <t>Liquid Alternate Fuel Gross Calorific Value</t>
  </si>
  <si>
    <t xml:space="preserve">Quantum of Renewable Energy Certificates (REC) obtained as a Renewal Energy Generator (Solar &amp; Non-Solar) </t>
  </si>
  <si>
    <t>MWh</t>
  </si>
  <si>
    <t>Quantum of Energy sold under preferential tariff</t>
  </si>
  <si>
    <t xml:space="preserve">Saving Target in TOE/ton of product as per PAT scheme Notification </t>
  </si>
  <si>
    <t>toe/tonne</t>
  </si>
  <si>
    <t>Equivalent Major Product Output in tonnes as per PAT scheme Notification</t>
  </si>
  <si>
    <t>Additional Electrical &amp; Thermal Energy Consumed due to Environmental Concern</t>
  </si>
  <si>
    <t>Biomass replacement with Fossil fuel due to un-availbility used in the process</t>
  </si>
  <si>
    <t>Alternate Solid Fuel replacement with Fossil fuel due to un-availbility used in the process</t>
  </si>
  <si>
    <t>Alternate Liquid Fuel replacement with Fossil fuel due to un-availbility used in the process</t>
  </si>
  <si>
    <t>Additional Electrical &amp; Thermal Energy Consumed due to commissioning of Equipment (Construction Phase)</t>
  </si>
  <si>
    <t xml:space="preserve">Electrical &amp; Thermal Energy Consumed due to commissioning of New process Line/Unit till it attains 70% of Capacity Utilisation </t>
  </si>
  <si>
    <t>Electrical &amp; Thermal Energy Consumed from external source due to commissioning of New Line/Unit till it attains 70% of Capacity Utilisation in Power generation</t>
  </si>
  <si>
    <t>Electrical &amp; Thermal Energy to be Normalised consumed due to unforeseen circumstances</t>
  </si>
  <si>
    <t>Renewable Energy Certificate Normalisation</t>
  </si>
  <si>
    <t>Target Saving to be achieved (PAT obligation)</t>
  </si>
  <si>
    <t xml:space="preserve">Target Saving Achieved </t>
  </si>
  <si>
    <t>(8)BY-(8)AY</t>
  </si>
  <si>
    <t>Additional Saving achieved (After PAT obligation)</t>
  </si>
  <si>
    <t>Thermal energy conversion for REC and Preferential tariff</t>
  </si>
  <si>
    <t>Thermal Energy to be Normalised for REC and preferential tariff power sell under REC mechanism</t>
  </si>
  <si>
    <t>If[(24)&lt;=0,0,Otherwise if{(26)&gt;(25),(25),otherwise(26)}]</t>
  </si>
  <si>
    <t xml:space="preserve">Renewable Purchase obligation of plant (RPO) (Solar &amp; Non-Solar) </t>
  </si>
  <si>
    <t>Renewable Energy generator as approved by MNRE</t>
  </si>
  <si>
    <t>Capacity Utilization   (Quaterly) for Current Year</t>
  </si>
  <si>
    <t>Renewable Energy Certificates Compliance under PAT Scheme</t>
  </si>
  <si>
    <t>Gate to Gate Energy Consumption after REC compliance</t>
  </si>
  <si>
    <t>Normalized Gate to Gate Specific Energy Consumption after REC compliance</t>
  </si>
  <si>
    <t>Notional Energy for other Factors</t>
  </si>
  <si>
    <t>NF-5 Others Normalisation</t>
  </si>
  <si>
    <t>(7)-(8a)-(8b)-(8c)-(8d)-(8e)-(8f)</t>
  </si>
  <si>
    <t>Others Factors-Document Available for Normalisation</t>
  </si>
  <si>
    <t>P</t>
  </si>
  <si>
    <t>Investment made for achieving target</t>
  </si>
  <si>
    <t>Million Rs</t>
  </si>
  <si>
    <r>
      <t xml:space="preserve">Total Electricity  Purchased from grid/ Other </t>
    </r>
    <r>
      <rPr>
        <b/>
        <sz val="11"/>
        <rFont val="Cambria"/>
        <family val="1"/>
      </rPr>
      <t>(with out colony/construction  power etc.)</t>
    </r>
  </si>
  <si>
    <t>Closing Stock Caustic Soda lye</t>
  </si>
  <si>
    <t>Grid Connected</t>
  </si>
  <si>
    <t>Annual Gross Units generation</t>
  </si>
  <si>
    <t>(xxiv)</t>
  </si>
  <si>
    <t>(xxii)</t>
  </si>
  <si>
    <t>(xxiii)</t>
  </si>
  <si>
    <t>Quantity generated</t>
  </si>
  <si>
    <t>Quantity used for power generation (Co-Gen)</t>
  </si>
  <si>
    <t>Thermal Energy Used in Power Generation (Co-Gen)</t>
  </si>
  <si>
    <t>(ii)x(iii)/1000</t>
  </si>
  <si>
    <t>(iv)x(ii)/1000</t>
  </si>
  <si>
    <t>Total Solid Fuel Energy Used in Power Generation (CPP)</t>
  </si>
  <si>
    <t>Total Solid Fuel Energy Used in Process</t>
  </si>
  <si>
    <t>Quantity used for power generation(Co-Gen)</t>
  </si>
  <si>
    <t>Landed Cost of fuel (Last purchase)</t>
  </si>
  <si>
    <t>Basic Cost+Taxes+Freight</t>
  </si>
  <si>
    <t>ii</t>
  </si>
  <si>
    <t>Average Gross calorific value (As Fired Basis)</t>
  </si>
  <si>
    <t>iii</t>
  </si>
  <si>
    <t>Quantity Purchased</t>
  </si>
  <si>
    <t>iv</t>
  </si>
  <si>
    <t>Average Total Moisture in coal (Indian)</t>
  </si>
  <si>
    <t>v</t>
  </si>
  <si>
    <t>Quantity Used in Power Generation (CPP)</t>
  </si>
  <si>
    <t>vi</t>
  </si>
  <si>
    <t>Quantity Used in Power Generation (Co-Gen)</t>
  </si>
  <si>
    <t>vii</t>
  </si>
  <si>
    <t>Quantity Used in Process</t>
  </si>
  <si>
    <t>viii</t>
  </si>
  <si>
    <t>ix</t>
  </si>
  <si>
    <t>Thermal Energy Used in Power Generation(CPP)</t>
  </si>
  <si>
    <t>(ii)x(v)/1000</t>
  </si>
  <si>
    <t>Thermal Energy Used in Power Generation(Co-Gen)</t>
  </si>
  <si>
    <t>(ii)x(vi)/1000</t>
  </si>
  <si>
    <t>(ii)x(vii)/1000</t>
  </si>
  <si>
    <t xml:space="preserve">Coal 1 </t>
  </si>
  <si>
    <t>Average Total Moisture in Coal 1</t>
  </si>
  <si>
    <t>Average Total Moisture in Coal 2</t>
  </si>
  <si>
    <t>Average Total Moisture in Coal (Imported)</t>
  </si>
  <si>
    <t>Lignite</t>
  </si>
  <si>
    <t>Average Total Moisture in Lignite</t>
  </si>
  <si>
    <t xml:space="preserve">Annual </t>
  </si>
  <si>
    <t>Average Moisture in Biomass</t>
  </si>
  <si>
    <t>Quantity used for power generation(CPP)</t>
  </si>
  <si>
    <t>((v) + (vi) + (vii) +(viii))x  (iv)</t>
  </si>
  <si>
    <t xml:space="preserve"> (ii) x (iv) x (v) / 1000</t>
  </si>
  <si>
    <t>(ii) x (iv) x (vi) / 1000</t>
  </si>
  <si>
    <t xml:space="preserve"> (ii) x (iv) x (vii) / 1000</t>
  </si>
  <si>
    <t>(ii) x (iv) x (viii) / 1000</t>
  </si>
  <si>
    <t xml:space="preserve">Quantity Used in Process </t>
  </si>
  <si>
    <t>(vi)x(ii)/1000</t>
  </si>
  <si>
    <t>(vii)x(ii)/1000</t>
  </si>
  <si>
    <t>Total Liquid Energy Used in Power Generation (Co-Gen)</t>
  </si>
  <si>
    <t>Liquid Waste - (pl. specify and refer CPCB guidelines, enclosed)</t>
  </si>
  <si>
    <t xml:space="preserve"> Total Thermal Energy Used in Power Generation (including DG set)</t>
  </si>
  <si>
    <t>Stiochiometric Ratio</t>
  </si>
  <si>
    <t>Caustic Soda Lye</t>
  </si>
  <si>
    <t xml:space="preserve">MVA </t>
  </si>
  <si>
    <t xml:space="preserve">Hydrogen used as fuel </t>
  </si>
  <si>
    <t>Hydrogen bottled</t>
  </si>
  <si>
    <t xml:space="preserve">Hydrogen vented </t>
  </si>
  <si>
    <t>kcal/NM3</t>
  </si>
  <si>
    <t>Million NM3</t>
  </si>
  <si>
    <t>Total % of thermal energy in Process from Cogen</t>
  </si>
  <si>
    <t>Other Solid Fuels</t>
  </si>
  <si>
    <t>Bio mass or Other purchased Renewable solid fuels (pl. specify) baggase, rice husk, etc.</t>
  </si>
  <si>
    <t>Solid Waste (pl. specify and refer CPCB guidelines) rubber tyres chips, Municipal Solid waste etc.</t>
  </si>
  <si>
    <t>Thermal Energy Input through Biomass not to be taken into account</t>
  </si>
  <si>
    <t>[(v)+(vi)+(vii)+(viii)]x(iv)</t>
  </si>
  <si>
    <t>[((v))x(iv)]x(ii)/1000</t>
  </si>
  <si>
    <t>[((vi))x(iv)]x(ii)/1000</t>
  </si>
  <si>
    <t>[((vii))x(iv)]x(ii)/1000</t>
  </si>
  <si>
    <t>[((ix))x(iv)]x(ii)/1000</t>
  </si>
  <si>
    <t>D.7</t>
  </si>
  <si>
    <t>D.8</t>
  </si>
  <si>
    <t>D.9</t>
  </si>
  <si>
    <t>D.10</t>
  </si>
  <si>
    <t>Quantity used for Process</t>
  </si>
  <si>
    <t xml:space="preserve">Mass Flow </t>
  </si>
  <si>
    <t>Mass Flow</t>
  </si>
  <si>
    <t>Energy Saving and Investmemt</t>
  </si>
  <si>
    <t>Investement made to achieve saving</t>
  </si>
  <si>
    <t>Coal</t>
  </si>
  <si>
    <t>Petro Coke</t>
  </si>
  <si>
    <t>Biomass/Waste</t>
  </si>
  <si>
    <t>Liquid Fuel (FO/HSD/LDO/LSHS/HSHS etc)</t>
  </si>
  <si>
    <t>Thermal Saving Achieved during the year</t>
  </si>
  <si>
    <t>Electrical energy saving achieved during the year</t>
  </si>
  <si>
    <t>P.1</t>
  </si>
  <si>
    <t>P.2</t>
  </si>
  <si>
    <t>P.4</t>
  </si>
  <si>
    <t>P.5</t>
  </si>
  <si>
    <t>Please enter numeric values or leave blank</t>
  </si>
  <si>
    <t xml:space="preserve">Please eneter numeric value or "0" </t>
  </si>
  <si>
    <t>Fomulae Protected</t>
  </si>
  <si>
    <t>Select from the list Yes or No</t>
  </si>
  <si>
    <t>Data not to be filled</t>
  </si>
  <si>
    <t>P.3</t>
  </si>
  <si>
    <t>(ii)/(i)*100</t>
  </si>
  <si>
    <t>C.4+[If C.5 &gt; B.1 (xiv) then (C.5-B.1 (xiv))]</t>
  </si>
  <si>
    <t>Chlorine Gas</t>
  </si>
  <si>
    <t>Hydrogen Gas</t>
  </si>
  <si>
    <t>K.6</t>
  </si>
  <si>
    <t>k.7</t>
  </si>
  <si>
    <t>k.8</t>
  </si>
  <si>
    <t>NM3</t>
  </si>
  <si>
    <t xml:space="preserve">Electrical SEC Caustic Soda </t>
  </si>
  <si>
    <t>B2.1</t>
  </si>
  <si>
    <t>Boiler 6</t>
  </si>
  <si>
    <t>For Steam Generation Boiler</t>
  </si>
  <si>
    <t xml:space="preserve">Total Steam Generation </t>
  </si>
  <si>
    <t>Running hours</t>
  </si>
  <si>
    <t>Coal Consumption</t>
  </si>
  <si>
    <t>Annual Average</t>
  </si>
  <si>
    <t>Type of Fuel - 2 Name : Consumption</t>
  </si>
  <si>
    <t>GCV of any Fuel -2</t>
  </si>
  <si>
    <t>Type of Fuel - 3 Name : Consumption</t>
  </si>
  <si>
    <t>GCV of any Fuel -3</t>
  </si>
  <si>
    <t>Type of Fuel - 4 Name : Consumption</t>
  </si>
  <si>
    <t>GCV of any Fuel -4</t>
  </si>
  <si>
    <t>Feed water Temperature</t>
  </si>
  <si>
    <t>Operating Efficiency</t>
  </si>
  <si>
    <t>SH Steam outlet Pressure (Operating)</t>
  </si>
  <si>
    <t>SH Steam outlet Temperature (Operating)</t>
  </si>
  <si>
    <t>SH Steam Enthalpy (Operating)</t>
  </si>
  <si>
    <t>Operating Capacity</t>
  </si>
  <si>
    <t>(iii)/(iv)</t>
  </si>
  <si>
    <t>Specific Energy Consumption</t>
  </si>
  <si>
    <t>[(v)x(vi)+(vii)x(viii)+(ix)x(x)+(xi)x(xii)]/(iii)</t>
  </si>
  <si>
    <t>kCal/kg of Steam</t>
  </si>
  <si>
    <t>Percentage of Coal Energy Used in steam Generation</t>
  </si>
  <si>
    <t>[(v)x(vi)]/[(v)x(vi)+(vii)x(viii)+(ix)x(x)+(xi)x(xii)]</t>
  </si>
  <si>
    <t>Boiler 8</t>
  </si>
  <si>
    <t>Boiler 9</t>
  </si>
  <si>
    <t>Boiler 10</t>
  </si>
  <si>
    <t>Weighted Average Boiler 6-10</t>
  </si>
  <si>
    <t>B3.1</t>
  </si>
  <si>
    <t>Total Steam Generation (Process Boiler)</t>
  </si>
  <si>
    <t>B3.2</t>
  </si>
  <si>
    <t>B3.3</t>
  </si>
  <si>
    <t>Total Operating Capacity of Boilers (Process Boiler)</t>
  </si>
  <si>
    <t>B3.4</t>
  </si>
  <si>
    <t>Weighted Specific Energy Cosumption (Process Boiler)</t>
  </si>
  <si>
    <t>B3.5</t>
  </si>
  <si>
    <t>Weighted Percentage of Coal Energy Used in steam Generation (Process Boiler)</t>
  </si>
  <si>
    <t>Opening Stock Product 2</t>
  </si>
  <si>
    <t>Closing Stock  Product 2</t>
  </si>
  <si>
    <t>Product 2</t>
  </si>
  <si>
    <t>Product 3</t>
  </si>
  <si>
    <t>Product 1</t>
  </si>
  <si>
    <t>Factor</t>
  </si>
  <si>
    <t>Production Capacity</t>
  </si>
  <si>
    <t>A1.1</t>
  </si>
  <si>
    <t>A1.2</t>
  </si>
  <si>
    <t>A1.3</t>
  </si>
  <si>
    <t>A1.4</t>
  </si>
  <si>
    <t>A1.5</t>
  </si>
  <si>
    <t>A1.6</t>
  </si>
  <si>
    <t>Product 1 capacity</t>
  </si>
  <si>
    <t>Product 2 capacity</t>
  </si>
  <si>
    <t>Product 3 capacity</t>
  </si>
  <si>
    <t>A1.7</t>
  </si>
  <si>
    <t>A2.1</t>
  </si>
  <si>
    <t>A2.2</t>
  </si>
  <si>
    <t>A2.3</t>
  </si>
  <si>
    <t>A2.4</t>
  </si>
  <si>
    <t>A2.5</t>
  </si>
  <si>
    <t>A2.6</t>
  </si>
  <si>
    <t>A2.7</t>
  </si>
  <si>
    <t>Product 1 Production</t>
  </si>
  <si>
    <t>Product 2 Production</t>
  </si>
  <si>
    <t>Product 3 Production</t>
  </si>
  <si>
    <t>Opening &amp; Closing Stock</t>
  </si>
  <si>
    <t>A3.1</t>
  </si>
  <si>
    <t>A3.2</t>
  </si>
  <si>
    <t>A3.3</t>
  </si>
  <si>
    <t>A3.4</t>
  </si>
  <si>
    <t>A3.5</t>
  </si>
  <si>
    <t>A3.6</t>
  </si>
  <si>
    <t>A3.7</t>
  </si>
  <si>
    <t>A3.8</t>
  </si>
  <si>
    <t>A3.9</t>
  </si>
  <si>
    <t>A3.10</t>
  </si>
  <si>
    <t>A3.11</t>
  </si>
  <si>
    <t>A3.12</t>
  </si>
  <si>
    <t>A3.13</t>
  </si>
  <si>
    <t>A3.14</t>
  </si>
  <si>
    <t>Opening stock Product 1</t>
  </si>
  <si>
    <t>Closing Stock Product 1</t>
  </si>
  <si>
    <t>Opening stock Product 2</t>
  </si>
  <si>
    <t>Closing Stock Product 2</t>
  </si>
  <si>
    <t>Opening stock Product 3</t>
  </si>
  <si>
    <t>Closing Stock Product 3</t>
  </si>
  <si>
    <t>Capacity Utilisation</t>
  </si>
  <si>
    <t>Capacity Utilization (Product 1)</t>
  </si>
  <si>
    <t>Capacity Utilization (Product 2)</t>
  </si>
  <si>
    <t>Capacity Utilization (Product 3)</t>
  </si>
  <si>
    <t>A4.1</t>
  </si>
  <si>
    <t>A4.2</t>
  </si>
  <si>
    <t>A4.3</t>
  </si>
  <si>
    <t>A4.4</t>
  </si>
  <si>
    <t>A4.5</t>
  </si>
  <si>
    <t>A4.6</t>
  </si>
  <si>
    <t>A4.7</t>
  </si>
  <si>
    <t>B5</t>
  </si>
  <si>
    <t>B6</t>
  </si>
  <si>
    <t>B7</t>
  </si>
  <si>
    <t xml:space="preserve"> Tonne</t>
  </si>
  <si>
    <t xml:space="preserve">Equivalent Caustic Soda Product </t>
  </si>
  <si>
    <t>Performance Indicator</t>
  </si>
  <si>
    <t>B8</t>
  </si>
  <si>
    <t>Opening Stock Product 3</t>
  </si>
  <si>
    <t>Closing Stock  Product 3</t>
  </si>
  <si>
    <t>Boiler Details</t>
  </si>
  <si>
    <t>Boiler 1</t>
  </si>
  <si>
    <t>Boiler 2</t>
  </si>
  <si>
    <t>Boiler 3</t>
  </si>
  <si>
    <t>Boiler 4</t>
  </si>
  <si>
    <t>Boiler 5</t>
  </si>
  <si>
    <t>For Steam Generation</t>
  </si>
  <si>
    <t>Co-Gen Boiler used for Power generation</t>
  </si>
  <si>
    <t>For Steam Generation (Process Boiler)</t>
  </si>
  <si>
    <t>Total Operating Efficiency of Boiler (Process Boiler)</t>
  </si>
  <si>
    <t>B2.1.1</t>
  </si>
  <si>
    <t>Weighted average of all 5 boilers</t>
  </si>
  <si>
    <t>B4.1</t>
  </si>
  <si>
    <t>B4.2</t>
  </si>
  <si>
    <t>B4.3</t>
  </si>
  <si>
    <t>B4.4</t>
  </si>
  <si>
    <t>B4.5</t>
  </si>
  <si>
    <t>Steam Import/Export</t>
  </si>
  <si>
    <t>Steam Import</t>
  </si>
  <si>
    <t>LP Steam Import</t>
  </si>
  <si>
    <t>Landed Cost of steam (Last purchase)</t>
  </si>
  <si>
    <t>LP Steam Enthalpy</t>
  </si>
  <si>
    <t>LP Steam Quantity purchased</t>
  </si>
  <si>
    <t>Average Tempertaure</t>
  </si>
  <si>
    <t>Deg C</t>
  </si>
  <si>
    <t>Average Pressure</t>
  </si>
  <si>
    <t>bar</t>
  </si>
  <si>
    <t>Thermal Energy Imported for LP Steam</t>
  </si>
  <si>
    <t>HP Steam Import</t>
  </si>
  <si>
    <t>HP Steam Enthalpy</t>
  </si>
  <si>
    <t>HP Steam Quantity purchased</t>
  </si>
  <si>
    <t>Thermal Energy Imported for HP Steam</t>
  </si>
  <si>
    <t>Thermal Energy Imported for LP &amp; HP Steam</t>
  </si>
  <si>
    <t>K.8.1.1.(vi) + K.8.1.2.(vi)</t>
  </si>
  <si>
    <t>LP Steam Export</t>
  </si>
  <si>
    <t>Thermal Energy Exported for LP Steam</t>
  </si>
  <si>
    <t>HP Steam Export</t>
  </si>
  <si>
    <t>Thermal Energy Exported for HP Steam</t>
  </si>
  <si>
    <t xml:space="preserve">Thermal Energy Exported for LP and HP Steam </t>
  </si>
  <si>
    <t>Weighted Average Boiler Efficiecny (Boiler 1-16)</t>
  </si>
  <si>
    <t xml:space="preserve">Total Thermal Energy Exported for Steam </t>
  </si>
  <si>
    <t>Total Thermal Energy for Steam (Import-Export)</t>
  </si>
  <si>
    <t>Total Steam Generation (Cogen Boiler)</t>
  </si>
  <si>
    <t>Total Operating Capacity of Boilers (Cogen Boiler)</t>
  </si>
  <si>
    <t>Weighted Specific Energy Cosumption (Cogen Boiler)</t>
  </si>
  <si>
    <t>Weighted Percentage of Coal Energy Used in steam Generation (Cogen Boiler)</t>
  </si>
  <si>
    <t>Total Operating Efficiency of Boiler (Cogen Boiler)</t>
  </si>
  <si>
    <t>B4.6</t>
  </si>
  <si>
    <t>Weighted Boiler Efficiency for Boilers 1-10</t>
  </si>
  <si>
    <t>F.5.1</t>
  </si>
  <si>
    <t>F.5.1.1</t>
  </si>
  <si>
    <t>F.5.1.2</t>
  </si>
  <si>
    <t>F.5.1.3</t>
  </si>
  <si>
    <t>F.5.2.1</t>
  </si>
  <si>
    <t>F.5.2.2</t>
  </si>
  <si>
    <t>F.5.2.3</t>
  </si>
  <si>
    <t>F.5.2.4</t>
  </si>
  <si>
    <t>F.5.2.5</t>
  </si>
  <si>
    <t>F.5.3</t>
  </si>
  <si>
    <t xml:space="preserve">Total Thermal Energy Input through all Fuels </t>
  </si>
  <si>
    <t>92.5- [{50 x (3) + 630x ((4)+ 9x (5))} / (6)]</t>
  </si>
  <si>
    <t>Steam Generation at Boiler 1-5</t>
  </si>
  <si>
    <t>Steam Generation at Boiler 6-10</t>
  </si>
  <si>
    <t>Specific Energy Consumption for Steam Generation in Cogen Boiler 1-5</t>
  </si>
  <si>
    <t>Specific Energy Consumption for Steam Generation in Process Boiler 6-10</t>
  </si>
  <si>
    <t>Weighted Percentage of Coal Energy Used in steam Generation (Co-Gen Boilers)</t>
  </si>
  <si>
    <t>Normalised Specific Energy Consumption for Steam Generation</t>
  </si>
  <si>
    <t>Difference Specific Steam from BY to AY</t>
  </si>
  <si>
    <t>Other Details</t>
  </si>
  <si>
    <t>Q</t>
  </si>
  <si>
    <t>Q.1</t>
  </si>
  <si>
    <t>Q.2</t>
  </si>
  <si>
    <t>Q.3</t>
  </si>
  <si>
    <t>Q.4</t>
  </si>
  <si>
    <t>R</t>
  </si>
  <si>
    <t>C.1.1</t>
  </si>
  <si>
    <t>C.1.2</t>
  </si>
  <si>
    <t>C.1.2.1</t>
  </si>
  <si>
    <t>C.1.2.2</t>
  </si>
  <si>
    <t>C.1.2.3</t>
  </si>
  <si>
    <t>C.1.3</t>
  </si>
  <si>
    <t>C.1.4</t>
  </si>
  <si>
    <t>C.1.5</t>
  </si>
  <si>
    <t>C.1.6</t>
  </si>
  <si>
    <t>[Fuel Consumed (Lakh Tonnene) X GCV of Fuel (Kcal/Kg)] X 100</t>
  </si>
  <si>
    <t>Million Kcal/tonne</t>
  </si>
  <si>
    <t>(7)/10</t>
  </si>
  <si>
    <t>(11)/10</t>
  </si>
  <si>
    <t>(10.a)/(1.2.h)</t>
  </si>
  <si>
    <t>(8.f)+(10)</t>
  </si>
  <si>
    <t>Total Solid Fuel Energy Used in Power Generation (Co-Gen)</t>
  </si>
  <si>
    <t>I ……………………………………………….........................…..solemnly declare that to the best of my knowledge the information given in the above Form I there to is correct and complete. I also declare that the information provided for Normalisation is limited to external factors only.</t>
  </si>
  <si>
    <t>B2.1.2</t>
  </si>
  <si>
    <t>B2.1.3</t>
  </si>
  <si>
    <t>B2.1.4</t>
  </si>
  <si>
    <t>B2.1.5</t>
  </si>
  <si>
    <t>B2.1.6</t>
  </si>
  <si>
    <t>B2.1.7</t>
  </si>
  <si>
    <t>B2.1.8</t>
  </si>
  <si>
    <t>B2.1.9</t>
  </si>
  <si>
    <t>B2.1.10</t>
  </si>
  <si>
    <t xml:space="preserve">B2.1.5(iii) + B2.1.4(iii) + B2.1.3(iii) + B2.1.2(iii)+B2.1.1 (iii) </t>
  </si>
  <si>
    <t>B2.1.5(xix) + B2.1.4(xix) + B2.1.3(xix) + B2.1.2(xix) +B2.1.1 (xix)</t>
  </si>
  <si>
    <t>B3.5(iii) + B3.4(iii) + B3.3(iii) + B3.2(iii) + B3.1(iii)</t>
  </si>
  <si>
    <t>B3.5(xix) + B3.4(xix) + B3.3(xix) + B3.2(xix) + B3.1(xix)</t>
  </si>
  <si>
    <t>C.1.1(iii)+C.1.2(iii)+C.1.3(iii)+C.1.4(iii) + C.1.5(iii) +C.1.6(iii)</t>
  </si>
  <si>
    <t>D.2</t>
  </si>
  <si>
    <t>D.3</t>
  </si>
  <si>
    <t>D.4</t>
  </si>
  <si>
    <t>D.5</t>
  </si>
  <si>
    <t>D.6</t>
  </si>
  <si>
    <t>D.11</t>
  </si>
  <si>
    <t>E.9</t>
  </si>
  <si>
    <t>E.10</t>
  </si>
  <si>
    <t>M.1</t>
  </si>
  <si>
    <t>M.2</t>
  </si>
  <si>
    <t>M.3</t>
  </si>
  <si>
    <t>M.4</t>
  </si>
  <si>
    <t>M.5</t>
  </si>
  <si>
    <t>P.6</t>
  </si>
  <si>
    <t>P.7</t>
  </si>
  <si>
    <t>P.8</t>
  </si>
  <si>
    <t>R.1</t>
  </si>
  <si>
    <t>R.2</t>
  </si>
  <si>
    <t>R.3</t>
  </si>
  <si>
    <t>R.4</t>
  </si>
  <si>
    <t>R.5</t>
  </si>
  <si>
    <t>S</t>
  </si>
  <si>
    <t>(v)+(vi)+(vii)</t>
  </si>
  <si>
    <t>(iii)+(iv)+(v)</t>
  </si>
  <si>
    <t>E.1.(x)+E.2.(x)+E.3.(x)+E.4.(x)+E.5.(x)+E.6.(x)</t>
  </si>
  <si>
    <t>E.1.(xi)+E.2.(xi)+E.3.(xi)+E.4.(xi)+E.5.(xi)+E.6.(xi)</t>
  </si>
  <si>
    <t>E.1.(xiii)+E.2.(xiii)+E.3.(xiii)+E.4.(xiii)+E.5.(xiii)</t>
  </si>
  <si>
    <t>F.1.(viii)+F.2.(viii)+F.3.(viii)</t>
  </si>
  <si>
    <t>F.1.(vii)+F.2.(vii)+F.3.(vi)</t>
  </si>
  <si>
    <t>F.5.2.2.(vi)+F.5.2.1.(vi)</t>
  </si>
  <si>
    <t>(F.5.2.3/F.5.2.4)x100</t>
  </si>
  <si>
    <t>Sector Specific Form- Sc (Details of Production and Energy Consumption)</t>
  </si>
  <si>
    <t>Form-Sc ( General Information)</t>
  </si>
  <si>
    <t xml:space="preserve">Form-Sb (Base Line Parameters For PAT Scheme) </t>
  </si>
  <si>
    <t>Form-Sb (Summary Sheet )</t>
  </si>
  <si>
    <t>Boiler 7</t>
  </si>
  <si>
    <t>H.1*C.2.1(iii)+H.2*C.2.2(iii)+H.3*C.2.5(iii)+H.4*C.2.3(iii)+H.5*C.2.4(iii)+H.6*C.2.6(iii)+H.7*C.2.6.1(iii)+C.1.(xiv)*860/C.2.1(iii)+C.2.2(iii)+C.2.5(iii)+C.2.4(iii)+C.2.6(iii)+C.2.6.1(iii)+C.1.(xiv)</t>
  </si>
  <si>
    <t>Fuel Quality in CPP &amp; Co-Gen-Document Available for Normalisation</t>
  </si>
  <si>
    <t>Form-1</t>
  </si>
  <si>
    <t>Details of information regarding Total Energy Consumed and Specific Energy Consumption Per unit of Production</t>
  </si>
  <si>
    <t>(See Rule 3)</t>
  </si>
  <si>
    <t xml:space="preserve">A. </t>
  </si>
  <si>
    <t>General Details</t>
  </si>
  <si>
    <t>Sector</t>
  </si>
  <si>
    <t>Sub-Sector</t>
  </si>
  <si>
    <t>4. (i)</t>
  </si>
  <si>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</si>
  <si>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</si>
  <si>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</si>
  <si>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</si>
  <si>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</si>
  <si>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</si>
  <si>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 xml:space="preserve">Current Year </t>
  </si>
  <si>
    <t xml:space="preserve">Previous Year </t>
  </si>
  <si>
    <t>Product (Please add extra rows in case of additional products)</t>
  </si>
  <si>
    <t>Total Equivalent Product</t>
  </si>
  <si>
    <t>Energy Consumption Details of Manufacturing Industries notified as Designated Consumers</t>
  </si>
  <si>
    <t>6. (i)</t>
  </si>
  <si>
    <t>Total Electricity Purchased from Grid/Other Source</t>
  </si>
  <si>
    <t>Million kwh</t>
  </si>
  <si>
    <t>Total Electricity Generated</t>
  </si>
  <si>
    <t xml:space="preserve">Total  Electricity Exported </t>
  </si>
  <si>
    <t>Total Electrical Energy Consumption</t>
  </si>
  <si>
    <t xml:space="preserve">Total Solid Fuel Consumption </t>
  </si>
  <si>
    <t>Total Liquid Fuel Consumption</t>
  </si>
  <si>
    <t>Total Gaseous Fuel Consumption</t>
  </si>
  <si>
    <t>Total Normalized Energy Consumption (Thermal + Electrical)</t>
  </si>
  <si>
    <t>TOE</t>
  </si>
  <si>
    <t>Specific Energy Consumption Details</t>
  </si>
  <si>
    <t>7. i</t>
  </si>
  <si>
    <t>Specific Energy Consumption(Without Normalization)</t>
  </si>
  <si>
    <t>TOE/Tonne</t>
  </si>
  <si>
    <t>Specific Energy Consumption (Normalized)</t>
  </si>
  <si>
    <t>Power Plants notified as Designated Consumer</t>
  </si>
  <si>
    <t>8. i.</t>
  </si>
  <si>
    <t>Total Capacity</t>
  </si>
  <si>
    <t>Unit Configuration</t>
  </si>
  <si>
    <t>No. of units with their capacity</t>
  </si>
  <si>
    <t xml:space="preserve">Annual Gross Generation </t>
  </si>
  <si>
    <t>MU</t>
  </si>
  <si>
    <t xml:space="preserve">Annual Plant Load Factor (PLF) </t>
  </si>
  <si>
    <t>Station Gross Design Heat Rate</t>
  </si>
  <si>
    <t>Station Gross Operative Heat Rate</t>
  </si>
  <si>
    <t>Operative Net Heat Rate</t>
  </si>
  <si>
    <t>Operative Net Heat Rate (Normalized)</t>
  </si>
  <si>
    <t>Sector-Wise Details</t>
  </si>
  <si>
    <t>S.No</t>
  </si>
  <si>
    <t>Name of the Sector</t>
  </si>
  <si>
    <t>Aluminium</t>
  </si>
  <si>
    <t>Refinery/Smelter</t>
  </si>
  <si>
    <t>Cold Rolling Sheet</t>
  </si>
  <si>
    <t>Cement</t>
  </si>
  <si>
    <t>Sb</t>
  </si>
  <si>
    <t>Chlor-Alkali</t>
  </si>
  <si>
    <t>Sc</t>
  </si>
  <si>
    <t>Fertilizer</t>
  </si>
  <si>
    <t>Sd</t>
  </si>
  <si>
    <t>Iron and Steel</t>
  </si>
  <si>
    <t>Integrated Steel</t>
  </si>
  <si>
    <t>Sponge Iron</t>
  </si>
  <si>
    <t>Pulp and Paper</t>
  </si>
  <si>
    <t>Sf</t>
  </si>
  <si>
    <t>Textile</t>
  </si>
  <si>
    <t>Composite</t>
  </si>
  <si>
    <t>Fiber</t>
  </si>
  <si>
    <t>Spinning</t>
  </si>
  <si>
    <t>Processing</t>
  </si>
  <si>
    <t>Thermal Power Plant</t>
  </si>
  <si>
    <t>Sh</t>
  </si>
  <si>
    <t xml:space="preserve">Name of Energy Manager: </t>
  </si>
  <si>
    <t>Registration Number:</t>
  </si>
  <si>
    <t>Full Address:-</t>
  </si>
  <si>
    <t>Seal</t>
  </si>
  <si>
    <t xml:space="preserve">Sector :-  </t>
  </si>
  <si>
    <t>Q.5</t>
  </si>
  <si>
    <t>Q.6</t>
  </si>
  <si>
    <t>Q.7</t>
  </si>
  <si>
    <t>No</t>
  </si>
  <si>
    <t>C.1.2.(iii)/C.1.2.(ii)*8760* C.1.2.1</t>
  </si>
  <si>
    <t>C.1.2.(ix)/[C.1.2.(viii)+C.1.2.(ix)</t>
  </si>
  <si>
    <t>{8760-C.1.2.(vii)}/8760</t>
  </si>
  <si>
    <t>B.1.(xiv)+C.2-C.3-C.4</t>
  </si>
  <si>
    <t xml:space="preserve">D.1.(ix)+D.2.(ix)+D.3.(ix)+D.4.(ix)+D.5.(ix)+D.6.(ix)+D.7.(ix) +D.8.(vii) </t>
  </si>
  <si>
    <t>Formula</t>
  </si>
  <si>
    <t>D.1.(xi)+D.2.(xi)+D.3.(xi)+D.4.(xi)+D.5.(xi)+D.6.(xi)</t>
  </si>
  <si>
    <t>Total Energy Consumption (Thermal + Electrical)</t>
  </si>
  <si>
    <t xml:space="preserve">Total Energy Consumption of plant </t>
  </si>
  <si>
    <t>toe</t>
  </si>
  <si>
    <t xml:space="preserve">Sector and Sub-Sector in which the Designated Consumer fall  </t>
  </si>
  <si>
    <t>Notified Baseline Energy Consumption</t>
  </si>
  <si>
    <t>Notified Target Energy Consumption</t>
  </si>
  <si>
    <r>
      <t>Electricity from CPP located</t>
    </r>
    <r>
      <rPr>
        <sz val="11"/>
        <color rgb="FFFF0000"/>
        <rFont val="Cambria"/>
        <family val="1"/>
      </rPr>
      <t xml:space="preserve"> </t>
    </r>
    <r>
      <rPr>
        <sz val="11"/>
        <rFont val="Cambria"/>
        <family val="1"/>
      </rPr>
      <t>outside</t>
    </r>
    <r>
      <rPr>
        <sz val="11"/>
        <color theme="1"/>
        <rFont val="Cambria"/>
        <family val="1"/>
      </rPr>
      <t xml:space="preserve"> from plant boundary (Through Wheeling)</t>
    </r>
  </si>
  <si>
    <t>Ton</t>
  </si>
  <si>
    <t>A.8</t>
  </si>
  <si>
    <t>Product Ratio</t>
  </si>
  <si>
    <t>Liquefied Chlorine to Caustic Soda Lye</t>
  </si>
  <si>
    <t>Hydrogen (Compressed) to Caustic Soda Lye</t>
  </si>
  <si>
    <t>Caustic Soda (Flakes) to Caustic Soda Lye</t>
  </si>
  <si>
    <t>Product 1 to Caustic Soda Lye</t>
  </si>
  <si>
    <t>Product 2 to Caustic Soda Lye</t>
  </si>
  <si>
    <t>Product 3 to Caustic Soda Lye</t>
  </si>
  <si>
    <t>NA</t>
  </si>
  <si>
    <t>Toe/Ton</t>
  </si>
  <si>
    <t>Sc-Form 1 B.1 (xvii)</t>
  </si>
  <si>
    <t>Sc-Form 1 C.1.1 (iii)</t>
  </si>
  <si>
    <t>Sc-Form 1 C.1.2 (iii)</t>
  </si>
  <si>
    <t>Sc-Form 1 C.1.3 (iii)</t>
  </si>
  <si>
    <t>Sc-Form 1 C.1.4 (ii)</t>
  </si>
  <si>
    <t>Sc-Form 1 C.1.5 (iii)</t>
  </si>
  <si>
    <t>1.g</t>
  </si>
  <si>
    <t>Through Gas turbine/Generator</t>
  </si>
  <si>
    <t>Sc-Form 1 C.1.6 (iii)</t>
  </si>
  <si>
    <t>Electricity exported to grid/colony/others</t>
  </si>
  <si>
    <t>1.c - 2</t>
  </si>
  <si>
    <t>1.d - 2</t>
  </si>
  <si>
    <t>1.e - 2</t>
  </si>
  <si>
    <t>1.f - 2</t>
  </si>
  <si>
    <t>1.g - 2</t>
  </si>
  <si>
    <t>3 - 2.e</t>
  </si>
  <si>
    <t>Energy to be added for Power Generation of a new Line/Unit attains 70% Capacity Utilization</t>
  </si>
  <si>
    <t>NF-2 Power Mix</t>
  </si>
  <si>
    <t>(Sc-Form1 M.1.(i)*(1)/10)+'Sc Form1 M.1.(ii)</t>
  </si>
  <si>
    <t>(Sc-Form1 M.2.(i)*(2)/10^3</t>
  </si>
  <si>
    <t>(Sc-Form1 M.2.(ii)*(3)/10^4</t>
  </si>
  <si>
    <t>(Sc-Form1 M.2.(iii)*(4)/10^5</t>
  </si>
  <si>
    <t>(Sc-Form1 M.3.(i)*(1)/10+ Sc-Form1 M.3.(ii)</t>
  </si>
  <si>
    <t>(Sc-Form1 M.4.(i)*(1)/10+ Sc-Form1 M.4.(ii)</t>
  </si>
  <si>
    <t>(Sc-Form1 M.4.(vi)*(1)/10+ Sc-Form1 M.4.(vii)</t>
  </si>
  <si>
    <t>Electricity generated from Gas Turbine/ Generator</t>
  </si>
  <si>
    <t>Electricity generated from Co-Gen (Extraction/back pressure )</t>
  </si>
  <si>
    <t>3.a</t>
  </si>
  <si>
    <t>3.b</t>
  </si>
  <si>
    <t>3.c</t>
  </si>
  <si>
    <t>3.d</t>
  </si>
  <si>
    <t>3.e</t>
  </si>
  <si>
    <t>3.f</t>
  </si>
  <si>
    <t>3.g</t>
  </si>
  <si>
    <t>Electricity generated from Co-Gen (Extraction/back pressure)</t>
  </si>
  <si>
    <t>Co-Gen Gross Heat Rate (Extraction/ Back Pressure)</t>
  </si>
  <si>
    <t>APC of DG</t>
  </si>
  <si>
    <t>APC of Co-Gen (Extraction/ Back Pressure)</t>
  </si>
  <si>
    <t>DG Net Heat Rate</t>
  </si>
  <si>
    <t>Co-Gen Net Heat Rate (Extraction/ Back Pressure)</t>
  </si>
  <si>
    <t>Generation Net Heat Rate</t>
  </si>
  <si>
    <t>% share of Co-Gen (Extraction/ Back Pressure)</t>
  </si>
  <si>
    <t>Auxiliary Power Consumption (APC)</t>
  </si>
  <si>
    <t xml:space="preserve">Fuel Used </t>
  </si>
  <si>
    <t>Operating Gross Heat Rate</t>
  </si>
  <si>
    <t>Litre</t>
  </si>
  <si>
    <t>Sc-Form-1 H.1</t>
  </si>
  <si>
    <t>Sc-Form-1 H.2</t>
  </si>
  <si>
    <t>Sc-Form-1 H.3</t>
  </si>
  <si>
    <t>Sc-Form-1 H.4</t>
  </si>
  <si>
    <t>Sc-Form-1 H.5</t>
  </si>
  <si>
    <t>Grid Heat rate is 860 kcal/kWh</t>
  </si>
  <si>
    <t>Sc-Form 1 C.5</t>
  </si>
  <si>
    <t>Sc-Form-1 C.1.1 (iv)</t>
  </si>
  <si>
    <t>Sc-Form-1 C.1.2 (iv)</t>
  </si>
  <si>
    <t>Sc-Form-1 C.1.3 (iv)</t>
  </si>
  <si>
    <t>Sc-Form-1 C.1.4 (iv)</t>
  </si>
  <si>
    <t>Sc-Form-1 C.1.5 (iv)</t>
  </si>
  <si>
    <t>(6)/((1-(12)/100]</t>
  </si>
  <si>
    <t>(7)/((1-(13)/100]</t>
  </si>
  <si>
    <t>(8)/((1-(14)/100]</t>
  </si>
  <si>
    <t>(9)/((1-(15)/100]</t>
  </si>
  <si>
    <t>(10)/((1-(16)/100]</t>
  </si>
  <si>
    <t>(3.a)*100/(4)</t>
  </si>
  <si>
    <t>(3.b)*100/(4)</t>
  </si>
  <si>
    <t>(3.c)*100/(4)</t>
  </si>
  <si>
    <t>(3.d)*100/(4)</t>
  </si>
  <si>
    <t>(3.e)*100/(4)</t>
  </si>
  <si>
    <t>(3.f)*100/(4)</t>
  </si>
  <si>
    <t>[(3.a)*(5)+(3.b)*(6)+(3.c)*(7)+(3.d)*(8)+(3.e)*(9)+(3.f)*(10)]/(4)</t>
  </si>
  <si>
    <t>[(5)AY*(23)BY+(6)AY*(24)BY+(7)AY*(25)BY+(8)AY*(26)BY+(9)AY*(27)BY+(10)AY*(28)BY]/100</t>
  </si>
  <si>
    <t>[(4)AY]*[(29)AY-(30)AY]/10</t>
  </si>
  <si>
    <t>[(2)AY-(2)BY]*[(18)-(11)AY]</t>
  </si>
  <si>
    <t>(31)+(32)</t>
  </si>
  <si>
    <t>Sc-Form1 H.6</t>
  </si>
  <si>
    <t>Sc-Form1 D.7 (ii)</t>
  </si>
  <si>
    <t>Sc-Form1 D.8 (ii)</t>
  </si>
  <si>
    <t>Sc-Form1 E.6 (ii)</t>
  </si>
  <si>
    <t>Sc-Form1 B.1 (viii)</t>
  </si>
  <si>
    <t>Sc-Form1 B.1 (ix)</t>
  </si>
  <si>
    <t>Summary</t>
  </si>
  <si>
    <t>Weighted Net Heat Rate w.r.t. Genaration</t>
  </si>
  <si>
    <t>Steam Generation till new Line/Unit attains 70% Capacity Utilization</t>
  </si>
  <si>
    <t>Sc-Form1 B.1 (xiv)</t>
  </si>
  <si>
    <t>Sc-Form1 B.1 (xv)</t>
  </si>
  <si>
    <t>if[(5)AY=0, {(6)AY+(7)AY} X 2717 X 1000/10^6, otherwise {(6)AY+(7)AY} X (5)AY X 1000/10^6]</t>
  </si>
  <si>
    <t>[(Summation (11) to (18) - (19)]</t>
  </si>
  <si>
    <t>Net Electricity Generation till new Line/Unit attains 70% Capacity Utilization in Power Generation/Co-Gen</t>
  </si>
  <si>
    <t>Steam Generation till new Line/Unit attains 70% Capacity Utilization in Power Generation/Co-Gen</t>
  </si>
  <si>
    <t>5.ii</t>
  </si>
  <si>
    <t>5.i</t>
  </si>
  <si>
    <t>Steam Specific Energy Consumption</t>
  </si>
  <si>
    <t>Sc-Form-1 B4.4</t>
  </si>
  <si>
    <t>kcal/kg of steam</t>
  </si>
  <si>
    <t>Generation Weighted Net Heat Rate</t>
  </si>
  <si>
    <t>Generation Weighted Gross Heat Rate</t>
  </si>
  <si>
    <t>Weighted Gross Heat rate w.r.t. Generation</t>
  </si>
  <si>
    <t>5.iii</t>
  </si>
  <si>
    <t>Generation Gross Heat Rate</t>
  </si>
  <si>
    <t>Plant Loading Factor (PLF) of CPP as per PAF (Plant Availability Factor)</t>
  </si>
  <si>
    <t>% Increase in Heat rate at PLF</t>
  </si>
  <si>
    <t>% Difference in Heat Rate between AY and BY at PLF</t>
  </si>
  <si>
    <t>% Increase in heat rate in AY - % Increase in heat rate in BY</t>
  </si>
  <si>
    <t xml:space="preserve">% Decrease in loading (PLF) due to external factor </t>
  </si>
  <si>
    <t>% Decrease on % increase in Heat Rate  from baseline due to external factor</t>
  </si>
  <si>
    <t>Lakh kwh</t>
  </si>
  <si>
    <t>0.0016 x(1)^2-0.3815 x (1)  +21.959</t>
  </si>
  <si>
    <t>Sc-Form 1 C.1.2.2</t>
  </si>
  <si>
    <t>Sc-Form 1 H.2</t>
  </si>
  <si>
    <t>Sc-Form 1 C.1.2.3</t>
  </si>
  <si>
    <t xml:space="preserve">Hydrogen Bottled (as product) </t>
  </si>
  <si>
    <t xml:space="preserve">Hydrogen used as Fuel </t>
  </si>
  <si>
    <t xml:space="preserve">Hydrogen used for other products </t>
  </si>
  <si>
    <t>Sc- Form1 A.1 (ii)</t>
  </si>
  <si>
    <t>Sc- Form1 K.3</t>
  </si>
  <si>
    <t>Sc- Form1 K.4</t>
  </si>
  <si>
    <t>Sc- Form1 K.5</t>
  </si>
  <si>
    <t>Sc- Form1 K.2</t>
  </si>
  <si>
    <t>CPP</t>
  </si>
  <si>
    <t>Sc-Form 1 C.1.2. (iii)</t>
  </si>
  <si>
    <t>CPP Heat Rate due to Fuel Quality in AY</t>
  </si>
  <si>
    <t>Difference CPP Heat rate from BY to AY</t>
  </si>
  <si>
    <t>(2)BY x [(8)BY/(8)AY]</t>
  </si>
  <si>
    <t>(8)AY - (4)BY</t>
  </si>
  <si>
    <t>(9) AY * (1) AY</t>
  </si>
  <si>
    <t>Sc-Form 1 J.1</t>
  </si>
  <si>
    <t>Sc-Form 1 J.2</t>
  </si>
  <si>
    <t>Sc-Form 1 J.3</t>
  </si>
  <si>
    <t>Sc-Form 1 J.4</t>
  </si>
  <si>
    <t>Sc-Form 1 B2.1.6</t>
  </si>
  <si>
    <t>Sc-Form 1 B4.1</t>
  </si>
  <si>
    <t>Sc-Form 1 B2.1.9</t>
  </si>
  <si>
    <t>Sc-Form 1 B4.4</t>
  </si>
  <si>
    <t>Sc-Form 1 B2.1.10</t>
  </si>
  <si>
    <t>Sc-Form 1 B4.5</t>
  </si>
  <si>
    <t>(14)*(12) + (15)*(13)/ (12)+(13)</t>
  </si>
  <si>
    <t>(19)AY-(18)BY</t>
  </si>
  <si>
    <t>(18)BY*[(11)BY/(11)AY]</t>
  </si>
  <si>
    <t>(10)+(21)</t>
  </si>
  <si>
    <t>(Sc-Form1 M.5.(i)*(1)/10+ Sc-Form1 M.5.(ii)</t>
  </si>
  <si>
    <t>(Sc-Form1 M.4.(ix)*(5.ii)/1000</t>
  </si>
  <si>
    <t>(Sc-Form1 M.4.(viii)*(5.iii)/10</t>
  </si>
  <si>
    <t>(6)/(2)</t>
  </si>
  <si>
    <t>(4)/(2)</t>
  </si>
  <si>
    <t>{(3)+(5)}/(2)</t>
  </si>
  <si>
    <t xml:space="preserve">Hydrogen used in other products (as product) </t>
  </si>
  <si>
    <t>Trigger Point</t>
  </si>
  <si>
    <t>Sc- Form1 K.1</t>
  </si>
  <si>
    <t>A.1(ii)*280/10^5</t>
  </si>
  <si>
    <t>Total Hydrogen Generated (as per plant stiometric ratio)</t>
  </si>
  <si>
    <t>Total Hydrogen Generated (taking Stiochiometric 280)</t>
  </si>
  <si>
    <t>K.2-K.3-K.4-K.5</t>
  </si>
  <si>
    <t>[(20)*{(12)*(16)+(13)*(17)}]/1000</t>
  </si>
  <si>
    <t>Difference of % Hydrogen Vent  in AY wrt BY</t>
  </si>
  <si>
    <t>Difference of % Hydrogen Used as fuel in AY wrt BY</t>
  </si>
  <si>
    <t>Difference of % Hydrogen Used in Product+other product</t>
  </si>
  <si>
    <t>% Fuel</t>
  </si>
  <si>
    <t>% Product+other</t>
  </si>
  <si>
    <t>Caustic Soda Lye Production</t>
  </si>
  <si>
    <t>Stoichiometric Hydrogen Generation</t>
  </si>
  <si>
    <t>Unit Type</t>
  </si>
  <si>
    <t>i) Year of Establishment</t>
  </si>
  <si>
    <t>Toe/Ton equivalent Caustic Soda</t>
  </si>
  <si>
    <t xml:space="preserve">GCV of Coal (Indian) </t>
  </si>
  <si>
    <t xml:space="preserve">GCV of Coal1 </t>
  </si>
  <si>
    <t>GCV of Coal (Imported)</t>
  </si>
  <si>
    <t>GCV of Lignite</t>
  </si>
  <si>
    <t>GCV of Other Solid Fuel</t>
  </si>
  <si>
    <t>Quaterly</t>
  </si>
  <si>
    <t>Specific Energy Consumption of Caustic Soda Lye</t>
  </si>
  <si>
    <t>Amperes</t>
  </si>
  <si>
    <t>Opening Stock Product 1</t>
  </si>
  <si>
    <t>Closing Stock  Product 1</t>
  </si>
  <si>
    <t xml:space="preserve">Saving Target in TOE/Tonne of product as per PAT scheme Notification </t>
  </si>
  <si>
    <t>Equivalent Major Product Output in Tonne as per PAT scheme Notification</t>
  </si>
  <si>
    <t>Rs/Tonne</t>
  </si>
  <si>
    <t>Rs. / Tonne</t>
  </si>
  <si>
    <t xml:space="preserve">Specific Power Consumption v/s  Membrane Cycle (Yearly) per Tonne of Caustic Soda before and after membrane change (kindly specify the month and year of the membrane change) </t>
  </si>
  <si>
    <t xml:space="preserve">Note: DCs to provide separate Excel sheet in the Boiler format as specified above If no. of boiler exceeds for additional nos of boliers installed for Cogen/Steam </t>
  </si>
  <si>
    <t xml:space="preserve">Hydrogen as Fuel </t>
  </si>
  <si>
    <t xml:space="preserve">Total Energy Consumption ( Cell Power + Aux Power) </t>
  </si>
  <si>
    <t xml:space="preserve">Total Auxilliary Power Consumption </t>
  </si>
  <si>
    <t xml:space="preserve">Total Caustic Soda Production ( 100% basis) </t>
  </si>
  <si>
    <t>kWh/Tonne</t>
  </si>
  <si>
    <t>Auxilliary Power Consumption in brine section</t>
  </si>
  <si>
    <t xml:space="preserve">Input Steam Flow </t>
  </si>
  <si>
    <t xml:space="preserve">Mass Flow  </t>
  </si>
  <si>
    <t>Input Steam Flow</t>
  </si>
  <si>
    <t>Normalization Factor for Coal Quality in CPP &amp; Co-Gen</t>
  </si>
  <si>
    <t>F.4.1</t>
  </si>
  <si>
    <t>F.4.2</t>
  </si>
  <si>
    <t>F.4.2+E.10+D.11</t>
  </si>
  <si>
    <t>Causitic Soda</t>
  </si>
  <si>
    <t xml:space="preserve">Biomass/ Alternate Fuel availability </t>
  </si>
  <si>
    <t>F.5.1.3-F.5.2.5</t>
  </si>
  <si>
    <t>(iii)x(ii)</t>
  </si>
  <si>
    <t>(v)x(ii)</t>
  </si>
  <si>
    <t>(iv)x(ii)</t>
  </si>
  <si>
    <t>Details</t>
  </si>
  <si>
    <t>Note</t>
  </si>
  <si>
    <t>Frequency of record</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</si>
  <si>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</si>
  <si>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</si>
  <si>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Caustic Soda</t>
  </si>
  <si>
    <t>Please provide total annual Installed Capacity of Caustic Soda in tonnes</t>
  </si>
  <si>
    <t>1) OEM Document of Process line 2) Enviromental Consent to establish/operate document</t>
  </si>
  <si>
    <t>1) Equipment/Section wise capacity document from OEM 2) Capacity calculation document submitted for Enviromental Consent</t>
  </si>
  <si>
    <t>Please provide total annual Actual Production of Caustic Soda in tonnes</t>
  </si>
  <si>
    <t>Continouous, Hourly, Daily, Monthly</t>
  </si>
  <si>
    <t>1) Log Sheet 2) CCR SCADA Report/ Ternds 3) DPR 4) MPR 5) SAP Entry in PP/SD module 6) Excise record (ER1) 7) Annual Report</t>
  </si>
  <si>
    <t>1)Storage tank Level 2)  Weighhfeeders 3) Belt Weigher 4) Solid flow meter</t>
  </si>
  <si>
    <t>Please provide total annual Opening Stock Caustic Soda  in tonnes</t>
  </si>
  <si>
    <t>Daily, Monthly</t>
  </si>
  <si>
    <t>1) Inventory Report 2) Excise Document (ER1)3) Stores Entry 4) SAP Entry in MM/PP/SD module</t>
  </si>
  <si>
    <t>Please provide total annual Opening Stock Caustic Soda in tonnes</t>
  </si>
  <si>
    <t>Please provide total annual Installed Capacity of Liquefied Chlorine in tonnes</t>
  </si>
  <si>
    <t>Continuous, Hourly, Daily, Monthly</t>
  </si>
  <si>
    <t>Please provide total annual Actual Production of Liquefied Chlorine in tonnes</t>
  </si>
  <si>
    <t>1)Level 2) g Weighhfeeders 3) Belt Weigher 4) Solid flow meter</t>
  </si>
  <si>
    <t>Please provide total annual Opening Stock of Liquified Chlorine in tonnes</t>
  </si>
  <si>
    <t>1) Inventory Report 2) Excise Document (ER1) 3) Stores Entry 4) SAP Entry in MM/PP/SD module</t>
  </si>
  <si>
    <t>Please provide total annual Closing Stock Liquified Chlorine in tonnes</t>
  </si>
  <si>
    <t>Please provide total annual Installed Capacity of Hydrogen (Compressed bottled) in tonnes</t>
  </si>
  <si>
    <t>Please provide total annual Actual Production of Hydrogen (Compressed bottled) in tonnes</t>
  </si>
  <si>
    <t>1) Log Sheet 2) CCR SCADA Report/ Trends 3) DPR 4) MPR 5) SAP Entry in PP/SD module 6) Excise record (ER1) 7) Annual Report</t>
  </si>
  <si>
    <t>1)Level 2) flow meter 3) Pressure Meter 4) Storage Volume</t>
  </si>
  <si>
    <t>Please provide total annual Opening Stock Hydrogen Bottled</t>
  </si>
  <si>
    <t>Please provide total annual Closing Stock Hydrogen Bottled</t>
  </si>
  <si>
    <t>Please provide total annual Installed Capacity of Caustic Soda (Flakes) in tonnes</t>
  </si>
  <si>
    <t>Please provide total annual Actual Production of Caustic Soda (Flakes) in tonnes</t>
  </si>
  <si>
    <t>1) Level 2)  Weighhfeeders 3) Belt Weigher 4) Solid flow meter</t>
  </si>
  <si>
    <t>Please provide total annual Opening Stock Caustic Soda Flakes in tonnes</t>
  </si>
  <si>
    <t>Please provide total annual Closing Stock  Caustic Soda Flakes in tonnes</t>
  </si>
  <si>
    <t>A.5, A.6, A.7</t>
  </si>
  <si>
    <t>Please Provide the other major energy intensive product being manufactured in your plant beside the above four.</t>
  </si>
  <si>
    <t>Electricity Consumption and cost</t>
  </si>
  <si>
    <t>Electricity from Grid / Other (Including Colony and Others)</t>
  </si>
  <si>
    <t>Please provide annual electricity purchase from the grid in Lakh kWh.</t>
  </si>
  <si>
    <t>1) Monthly Electricity Bills from Grid 2) Internal Meter reading records for grid incomer</t>
  </si>
  <si>
    <t>Energy Management System</t>
  </si>
  <si>
    <t>Please provide renewal electricity consumption through wheeling in Lakh kWh.</t>
  </si>
  <si>
    <t>1) Open Access records 2) Electricity Bills for renewal energy 3) Renewal Purchase Obligation document</t>
  </si>
  <si>
    <t>Please provide electricity consumption from CPP located outside of the plant boundary though wheeling in Lakh kWh.</t>
  </si>
  <si>
    <t xml:space="preserve">1) Open Access records 2) Electricity Bills (for Wheeling) </t>
  </si>
  <si>
    <t>Please provide Renewal Purchase obligation of plant for the current year in %  (Solar and Non-Solar).</t>
  </si>
  <si>
    <t>Yearly</t>
  </si>
  <si>
    <t>1) Renewal Purchase Obligation document</t>
  </si>
  <si>
    <t>Please provide Renewal Purchase obligation of plant for the current year in Lakh kWh (Solar and Non-Solar).</t>
  </si>
  <si>
    <t>Please provide Renewal Purchase obligation of plant for the current year in MW (Solar and Non-Solar).</t>
  </si>
  <si>
    <t>Please provide Renewal Energy Generator Capacity in MW as approved by MNRE</t>
  </si>
  <si>
    <t>1) ‘Certificate for Registration’ to the concerned Applicant as ‘Eligible Entity’ confirming its entitlement to receive Renewable Energy Certificates for the proposed RE Generation
project</t>
  </si>
  <si>
    <t>Please provide Quantum of Renewable Energy Certificates (REC) obtained as a Renewal Energy Generator (Solar &amp; Non-Solar) in terms of REC equivalnet to 1 MWh</t>
  </si>
  <si>
    <t>The quantity of exported power ( partially or fully) on which Renewable Energy Certificates have been earned by Designated Consumer in the assessment year under REC mechanism shall  be treated as Exported power and normalization will apply. However, the normalized power export will not qualify for issue of Energy Saving Certificates under PAT Scheme.</t>
  </si>
  <si>
    <t>Lot,Yearly</t>
  </si>
  <si>
    <t>1) Renewable Energy Certificates</t>
  </si>
  <si>
    <t>Please provide Quantum of Energy sold interms of  preferential tariff under REC Mechanism in MWh</t>
  </si>
  <si>
    <t>The quantity of exported power (partially or fully) from Renewable energy which has been sold at a preferential tariff by the Designated consumer in the assessment year under REC mechanism shall be treated as Exported power. However, the normalized power export will not qualify for issue of Energy Saving Certificates under PAT Scheme.</t>
  </si>
  <si>
    <t>Lot, Yearly</t>
  </si>
  <si>
    <t>1) Power Purchase Agreement (PPA) for the capacity related to such generation to sell electricity at preferential tariff determined by the Appropriate Commission</t>
  </si>
  <si>
    <t>Please provide plant connected load in MW.</t>
  </si>
  <si>
    <t>Monthly</t>
  </si>
  <si>
    <t>1) L-Form document 2) Electrical Inspectorate record</t>
  </si>
  <si>
    <t>1) Total connected Load (TCL) of Plant 2) Equipment List</t>
  </si>
  <si>
    <t>Please provide plant contract demand with utility in MVA.</t>
  </si>
  <si>
    <t>1) Monthly Electricity Bills from Utility</t>
  </si>
  <si>
    <t>S.O 687(E), 30th March, 2012</t>
  </si>
  <si>
    <t>Formula protected (Saving Target in TOE/Tonne of product as per PAT scheme Notification)</t>
  </si>
  <si>
    <t>Please fill the baseline equivalent production in tonne as per PAT Notification</t>
  </si>
  <si>
    <t>Formula protected (Total electricity purchased from grid = Electricity purchased from grid + Renewal Electricity Consumption + Electricity consumption from CPP outside Plant boundary through wheeling )</t>
  </si>
  <si>
    <t xml:space="preserve">Formula protected ( Equivalent thermal energy of purchase electricity from the grid / others = Total electricity from the grid/ other * 860/10) </t>
  </si>
  <si>
    <t>B2.1.1/2/3/4/5</t>
  </si>
  <si>
    <t>Please provide below mention information for Boiler 1 to 5.</t>
  </si>
  <si>
    <t>1)OEM Document</t>
  </si>
  <si>
    <t>Please provide Rated Capacity</t>
  </si>
  <si>
    <t xml:space="preserve">1) OEM document on Boiler Capacity 2) Predicted performance Data (PPD) for Boiler  3) Environmental Consent to Operate </t>
  </si>
  <si>
    <t xml:space="preserve">1) Capacity calculation submitted for Environmental Consent </t>
  </si>
  <si>
    <t xml:space="preserve">Please provide Total Steam Generation </t>
  </si>
  <si>
    <t xml:space="preserve">Continuous, Hourly, Daily, Monthly </t>
  </si>
  <si>
    <t xml:space="preserve">1) Log Sheet 2) DCS/ SCADA Trend  3) DGR 4)MGR 5) SAP Entry in PP/PM Module </t>
  </si>
  <si>
    <t xml:space="preserve">1) Steam Flow Meter 2) Process steam Consumption report 3) Log Book </t>
  </si>
  <si>
    <t>Please provide Running hours</t>
  </si>
  <si>
    <t xml:space="preserve">1) Hour Meter  2) Log book </t>
  </si>
  <si>
    <t>Please provide Coal Consumption</t>
  </si>
  <si>
    <t xml:space="preserve"> Continuous, Hourly, Daily, Monthly</t>
  </si>
  <si>
    <t xml:space="preserve">1) Weigh Feeder 2) Solid flow Meter 3) Coal Storage register 4) Storage Level </t>
  </si>
  <si>
    <t>Please provide GCV of Coal</t>
  </si>
  <si>
    <t xml:space="preserve">Daily, Monthly, Yearly </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</si>
  <si>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CPP/Cogen Fuel, for Process Fuel 1 sample test in a quarter for Proximate Analysis)  3) Purchase Order, where guaranteed GCV range is mentioned</t>
  </si>
  <si>
    <t xml:space="preserve">1) Lab Register on Fuel Testing for Proximate Analysis 2) Calibration Record of instrument used for testing </t>
  </si>
  <si>
    <t>Please provide Type of Fuel - 2 Name : Consumption</t>
  </si>
  <si>
    <t xml:space="preserve"> Continuous, Hourly, Daily, Monthly </t>
  </si>
  <si>
    <t xml:space="preserve">1) DGR 2) MGR 3)  CPP/Cogen Log Sheet 4) SAP Entry in MM/PP/FI module 5) Annual Report </t>
  </si>
  <si>
    <t xml:space="preserve">1)Belt Weigher before Fuel Bunker </t>
  </si>
  <si>
    <t>Please provide GCV of any Fuel -2</t>
  </si>
  <si>
    <t>Please provide Type of Fuel - 3 Name : Consumption</t>
  </si>
  <si>
    <t>Please provide GCV of any Fuel -3</t>
  </si>
  <si>
    <t xml:space="preserve">1) DGR 2) MGR 3) Lab Test Report </t>
  </si>
  <si>
    <t>Please provide Type of Fuel - 4 Name : Consumption</t>
  </si>
  <si>
    <t>Please provide GCV of any Fuel -4</t>
  </si>
  <si>
    <t>1) Lab Register on Fuel Testing for Proximate Analysis 2) Calibration Record of instrument used for testing</t>
  </si>
  <si>
    <t>Please provide Feed water Temperature</t>
  </si>
  <si>
    <t xml:space="preserve">⁰C </t>
  </si>
  <si>
    <t xml:space="preserve">1) DGR 2) DCS/SCADA Trends </t>
  </si>
  <si>
    <t>Please provide Operating Efficiency</t>
  </si>
  <si>
    <t>1) Indirect Method or Direct method calculation</t>
  </si>
  <si>
    <t>Please provide SH Steam outlet Pressure (Operating)</t>
  </si>
  <si>
    <t xml:space="preserve">kg/cm2 </t>
  </si>
  <si>
    <t xml:space="preserve">1) Field Pressure Meter </t>
  </si>
  <si>
    <t>Please provide SH Steam outlet Temperature (Operating)</t>
  </si>
  <si>
    <t>1) DGR 2) DCS/SCADA Trends</t>
  </si>
  <si>
    <t xml:space="preserve">1) Field Temperature Meter </t>
  </si>
  <si>
    <t>Please provide SH Steam Enthalpy (Operating)</t>
  </si>
  <si>
    <t>1) Steam Table</t>
  </si>
  <si>
    <t>Please provide Design Efficiency</t>
  </si>
  <si>
    <t xml:space="preserve">1) OEM document on Boiler Efficiency 2) Predicted performance Data (PPD) for Boiler </t>
  </si>
  <si>
    <t>1) Design Calculation</t>
  </si>
  <si>
    <t>Please provide information regarding Co-Gen Boiler used for Power generation</t>
  </si>
  <si>
    <t>B3.1/2/3/4/5</t>
  </si>
  <si>
    <t>Boiler 6 to 10 (Boilers 6 to 10 are for process boilers)</t>
  </si>
  <si>
    <t>Own Generation (Captive Power Plant details ( if the 60% and above of the  total electricity generation from Power Plant  is dedicated to Production of Equivalent Caustic Soda then the power plant will be considered as Captive Power Plant of that unit))</t>
  </si>
  <si>
    <t>Through DG set</t>
  </si>
  <si>
    <t>Please select whether DG Set is Grid Connected or not. (the further calculation is based on selection of Yes/No )</t>
  </si>
  <si>
    <t xml:space="preserve">If selected NO, undertaking from competent authority  has to be provied. </t>
  </si>
  <si>
    <t>1) Undertaking from Competent authority  2) If connected, document of synchronization from DISCOM</t>
  </si>
  <si>
    <t>Please provide installed capacity of DG sets in MW.</t>
  </si>
  <si>
    <t xml:space="preserve">1) OEM document for capacity 2) Rating plate of Generator </t>
  </si>
  <si>
    <t>1) Capacity Enhancement document</t>
  </si>
  <si>
    <t>Please provide gross unit generation from DG sets in Lakh kWh.</t>
  </si>
  <si>
    <t>Continuous, Hourly, daily, Monthly</t>
  </si>
  <si>
    <t>1) Daily Power Report 2) Monthly Power Report 3) DG main energy meter reading record 4) Energy Managemen System data</t>
  </si>
  <si>
    <t>1)Electrical Shift log book 2) Utility Shift Log book</t>
  </si>
  <si>
    <t>Please provide Auxiliary Power Consumption of DG sets in percentage</t>
  </si>
  <si>
    <t>Please provide designed gross heat rate of DG sets in kcal/kWh.</t>
  </si>
  <si>
    <t>1) OEM document on designed heat rate 2) OEM document on Specific Fuel consumption in kWh/ltr</t>
  </si>
  <si>
    <t>Please provide annual fuel consumption in litre</t>
  </si>
  <si>
    <t>(Vii)</t>
  </si>
  <si>
    <t>Please provide opertional gross heat rate of DG sets</t>
  </si>
  <si>
    <t>Please provide annual running hours of DG sets.</t>
  </si>
  <si>
    <t>1) Daily Power Report 2) Monthly Power Report 3) DG hour meter reading record 4)  Energy Managemen System data</t>
  </si>
  <si>
    <t>Please select whether Steam Turbine/ Generator is Grid Connected or not. (the further calculation is based on selection of Yes/No )</t>
  </si>
  <si>
    <t xml:space="preserve">1) Capacity Enhancement document 2) R&amp;M document </t>
  </si>
  <si>
    <t>1) Daily Generation Report 2) Monthly Generation Report 3) CPP main energy meter reading record 4) Energy Managemen System data</t>
  </si>
  <si>
    <t>1) Energy Meter</t>
  </si>
  <si>
    <t>Please provide auxiliary power consumption (APC) in %.</t>
  </si>
  <si>
    <t>1) Daily Power Report 2) Monthly Power Report 3) CPP main energy meter reading record 4) Energy Managemen System data</t>
  </si>
  <si>
    <t>1) Energy Meter 2) Equipment List</t>
  </si>
  <si>
    <t>Please provide Design Heat Rate of all the Units in kcal/kWh.</t>
  </si>
  <si>
    <t>1) OEM document on designed heat rate</t>
  </si>
  <si>
    <t>1) PG test documement</t>
  </si>
  <si>
    <t>Please provide annual running hours of all the units.</t>
  </si>
  <si>
    <t>1) Daily Generation Report 2) Monthly Generation  Report 3)  Energy Managemen System data</t>
  </si>
  <si>
    <t xml:space="preserve">1) Break down report 3) Operators Shift Register </t>
  </si>
  <si>
    <t>Please provide Break down hrs due to internal, Planned and external factor</t>
  </si>
  <si>
    <t>Hourly, daily, Monthly</t>
  </si>
  <si>
    <t>1) CPP Log Sheet 2) Operaters log Register 3) Daily generation Report 4) Monthly Generation Report 5)  Energy Managemen System data 6)Refer Sr. No: N</t>
  </si>
  <si>
    <t>1) Operator's Shift Register 2) CPP Break down  analysis Report</t>
  </si>
  <si>
    <t>Please provide no of hrs per annum during which Plant run on  low load due to Internal Factors/ Breakdown in Plant (Average weighted hours of all the units)</t>
  </si>
  <si>
    <t>Please provide no of hrs per annum during which Plant runs on low load due to Fuel Unavailability/ Market demand/External Condition (Average weighted hours of all the units)</t>
  </si>
  <si>
    <t>Plant Availability factor is the factor after deducting the total time of break down and planned stoppage from the total hours avaialble in a year. This is required for calculating the plant load factor</t>
  </si>
  <si>
    <t>Plant Lod factor is the factor of total unit generation in year and maximum unit generation while taking plant avaialability factor into account</t>
  </si>
  <si>
    <t>The % of Loss in loading due to external factor like Low Power demand due to market condition, Unavailability of Fuel, other external circumstances not contolled by plant. This will be calculated through Loading and total nos of hours in operation at low plant factor bifurcated with internal and external factor.</t>
  </si>
  <si>
    <t>Please provide Plant Load Factor (PLF)</t>
  </si>
  <si>
    <t>1) Daily Generation Report 2) Monthly Generation Report 3) CPP main energy meter reading record 4) Energy Management System data 5)OEM document for capacity 6) Rating plate of turbine</t>
  </si>
  <si>
    <t xml:space="preserve">1) Energy Meter 2) Break down report 3) Operators Shift Register 4) Capacity Enhancement document 5) R&amp;M document </t>
  </si>
  <si>
    <t>please provide Running Hours</t>
  </si>
  <si>
    <t xml:space="preserve">Through Waste Heat Recovery </t>
  </si>
  <si>
    <t>Please provide installed capacity of WHR in MW.</t>
  </si>
  <si>
    <t>Please provide gross unit generation from WHR in Lakh kWh.</t>
  </si>
  <si>
    <t>1) Daily Generation Report 2) Monthly Generation Report 3) CPP main energy meter reading record 4) Energy Management System data</t>
  </si>
  <si>
    <t xml:space="preserve">1) Energy Meter </t>
  </si>
  <si>
    <t>Please provide running hours.</t>
  </si>
  <si>
    <t>Formula Protected (Total Own Generation of Electricity)</t>
  </si>
  <si>
    <t>Please provide quantity of electricity sold to the grid in Lakh kWh.</t>
  </si>
  <si>
    <t>1) Daily Power Report 2) Monthly Power Report 3) Export main energy meter reading record 4) Energy Managemen System data 5) Montly Export bill receipt sent  to utility</t>
  </si>
  <si>
    <t>Export Energy Meter</t>
  </si>
  <si>
    <t>Please provide quantity of electricity consumed in colony /other in Lakh kWh.</t>
  </si>
  <si>
    <t>1) Daily Power Report 2) Monthly Power Report 3) Colony/other main energy meter reading record 4) Energy Managemen System data</t>
  </si>
  <si>
    <t>1) colony/Others meter</t>
  </si>
  <si>
    <t xml:space="preserve">Formula Protected (Electricity Suplied to the grid/others) </t>
  </si>
  <si>
    <t xml:space="preserve">Formula Protected (Equivalent Thermal Energy supplied to the grid/others) </t>
  </si>
  <si>
    <t>C.8</t>
  </si>
  <si>
    <t>Formula Protected (Total Electricity Consumed within Plant)</t>
  </si>
  <si>
    <t>Solid Fuel Consumption</t>
  </si>
  <si>
    <t>D.1/D.2/D.3/D.4 / D.5 /D.6/D.7</t>
  </si>
  <si>
    <t>Coal (Indian) / Coal (Imported) /Lignite/Coal 1/Coal 2/Other Solid Fuel/Biomass and other renewable solid fuel</t>
  </si>
  <si>
    <t xml:space="preserve">1) Purchase Order for basic rates and taxes 2) Freight document for rates </t>
  </si>
  <si>
    <t xml:space="preserve">Operating Coal Quality- Monthly average of the lots (As Fired Basis),Test Certificate for Coal Analysis including Proximate and Ultimate analysis (Minimum of 4 Samples Test from Government Lab for cross verification quarterly) </t>
  </si>
  <si>
    <t>Lot, Daily, Monthly, Quarterly</t>
  </si>
  <si>
    <t>1) Daily Internal Report from Lab on Fuel Proximate Analysis performed on each lot. 2) Test Certificate from Government Accredited lab. (It is desirable that the plant may maintain minimum 4 sample test in a quarter for Proximate and Ultimate Analysis i.e. 16 test certificates in a year for each fuel)  3) Purchase Order, where guaranteed GCV range is mentioned</t>
  </si>
  <si>
    <t>1) Lab Register on Fuel Testing for Proximate Analysis 2) Callibration Record of instrument used for testing</t>
  </si>
  <si>
    <t>Please provide the Quantity Purchased  of solid fuel consumed in Tonne.</t>
  </si>
  <si>
    <t>Lot, Daily, Monthly, Yearly</t>
  </si>
  <si>
    <t>1) Purchase Order 2) Stores Receipt 3) SAP Entry in MM/PP/FI module 4) Annual Report</t>
  </si>
  <si>
    <t xml:space="preserve">1) Stores Receipt Register </t>
  </si>
  <si>
    <t>Please provide Average Total Moisture contained in solid fuel</t>
  </si>
  <si>
    <t>1) Daily Internal Report from Lab on Fuel Proximate Analysis performed on each lot. 2) Purchase Order, where guaranteed % moisture range is mentioned</t>
  </si>
  <si>
    <t>Please provide Quantity of solid fuels Used in Power Generation (CPP) in Tonne</t>
  </si>
  <si>
    <t>Hourly, Daily and Monthly</t>
  </si>
  <si>
    <t>1) DPR 2) MPR 3)  Kiln Log Sheet 4) SAP Entry in MM/PP/FI module 5) Annual Report</t>
  </si>
  <si>
    <t>1)Belt Weigher before Coal Bunker</t>
  </si>
  <si>
    <t>Please provide Quantity of solid fuels Used in Power Generation (Co-Gen) in Tonne</t>
  </si>
  <si>
    <t>Please provide Quantity of solid fuels Used in Process in Tonne</t>
  </si>
  <si>
    <t>Formula protected (Total Quantity Consumed)</t>
  </si>
  <si>
    <t>Formula protected (Thermal Energy Used in Power Generation(CPP))</t>
  </si>
  <si>
    <t>Formula protected (Thermal Energy Used in Power Generation(Co-Gen))</t>
  </si>
  <si>
    <t>Formula protected (Thermal Energy Used in Process)</t>
  </si>
  <si>
    <t>Solid waste</t>
  </si>
  <si>
    <t>Please provide the gross calorific value of solid waste in kcal/kg.</t>
  </si>
  <si>
    <t>1) DPR 2) MPR 3)  CPP Log Sheet 4) SAP Entry in MM/PP/FI module 5) Annual Report</t>
  </si>
  <si>
    <t>1) Belt Weigh Feeder 2) Solid Flow Meter</t>
  </si>
  <si>
    <t xml:space="preserve">Formula protected [Total Solid Fuel Energy Used in Power Generation (CPP)] </t>
  </si>
  <si>
    <t xml:space="preserve">Formula protected [Total Solid Fuel Energy Used in Power Generation (Co-Gen)] </t>
  </si>
  <si>
    <t xml:space="preserve">Formula protected [Total Solid Fuel Energy Used in Process] </t>
  </si>
  <si>
    <t xml:space="preserve">E.1/E.2/E.3/E.4 / E.5 </t>
  </si>
  <si>
    <t>FO/LSHS/HSHS/HSD/LDO</t>
  </si>
  <si>
    <t>Please provide the Gross Calorific Value  of Liquid fuel in kcal/kg.</t>
  </si>
  <si>
    <t>Lot, Montly, Yearly</t>
  </si>
  <si>
    <t>1) Test report from Supplier 2) Internal Test Report from lab 3) Test report from Government Accridited Lab 4) Standard Value as per Notification</t>
  </si>
  <si>
    <t xml:space="preserve">Lab Register </t>
  </si>
  <si>
    <t>Please provide the Quantity Purchased  of Liquid fuel consumed in kilo Litre.</t>
  </si>
  <si>
    <t>Stores Receipt</t>
  </si>
  <si>
    <t>Please provide the Average Density of Liquid fuel in kg/litre</t>
  </si>
  <si>
    <t>Please provide Quantity of Liquid fuels Used in Power Generation (DG Set) in kilo Litre</t>
  </si>
  <si>
    <t>Daily, Monthly, Yearly</t>
  </si>
  <si>
    <t>1) Daily Generation Report 2) Monthly Generation Report 3) DG Log Sheet 4) SAP Entry in MM/PP/FI module 5) Annual Report</t>
  </si>
  <si>
    <t>Flow Meter, Dip measurement in day tank</t>
  </si>
  <si>
    <t>Please provide Quantity of Liquid fuels Used in Power Generation (CPP) in kilo Litre</t>
  </si>
  <si>
    <t>Please provide Quantity of Liquid fuels Used in Power Generation (Co-Gen) in kilo Litre</t>
  </si>
  <si>
    <t>Please provide Quantity of Liquid fuels Used in Transportation in kilo Litre</t>
  </si>
  <si>
    <t>Formula protected (Total Quantity of Liquid fuels Consumed)</t>
  </si>
  <si>
    <t>Formula protected (Thermal Energy Used in Power Generation(DG Set))</t>
  </si>
  <si>
    <t>Liquid waste</t>
  </si>
  <si>
    <t>Please provide the Landed Cost of fuel in Rs/Tonne (summation of Basic Cost+Taxes+Freight) of last purchase.</t>
  </si>
  <si>
    <t>Please provide Quantity of Liquid fuels Used in Process in kilo Litre</t>
  </si>
  <si>
    <t xml:space="preserve">Formula protected [Total Solid Fuel Energy Used in Power Generation (DG Set)] </t>
  </si>
  <si>
    <t>Gaseous  Fuel Consumption</t>
  </si>
  <si>
    <t>F.1/F.2</t>
  </si>
  <si>
    <t>Compressed Natural Gas (CNG/NG/PNG/LNG), Liquefied Petroleum Gas (LPG)</t>
  </si>
  <si>
    <t>Please provide the gross calorific value of Gaseous fuel in kcal/SCM.</t>
  </si>
  <si>
    <t>Lot, Monthly, Yearly</t>
  </si>
  <si>
    <t>1) Test report from Supplier 2) Test report from Government Accridited Lab 3) Standard Value as per Notification</t>
  </si>
  <si>
    <t>Please provide the annual Gaseous fuel purchase in million SCM.</t>
  </si>
  <si>
    <t>Lot, Dailiy, Monthly, Yearly</t>
  </si>
  <si>
    <t>Gas Meter Reading, Bullet Pressure Reading</t>
  </si>
  <si>
    <t>Please provide the Gaseous fuel consumed in power generation in million kg</t>
  </si>
  <si>
    <t>Contnuous, Daily, Monthly, Yearly</t>
  </si>
  <si>
    <t>1) Daily Generation Report 2) Monthly Generation Report 3) GG Log Sheet 4) SAP Entry in MM/PP/FI module 5) Annual Report</t>
  </si>
  <si>
    <t>Please provide the Gaseous fuel consumed in process heating million SCM</t>
  </si>
  <si>
    <t>Formula protected (Total Gaseous fuel consumption as fuel)</t>
  </si>
  <si>
    <t>Formula protected ( Total Gaseous fuel thermal energy used in power generation)</t>
  </si>
  <si>
    <t>Formula protected ( Total Gaseous fuel  thermal energy used in Process Heating)</t>
  </si>
  <si>
    <t xml:space="preserve"> Hydrogen as fuel</t>
  </si>
  <si>
    <t xml:space="preserve">1) Test report from Internal Lab 2) Test report from Government Accridited Lab 3) Standard Value </t>
  </si>
  <si>
    <t>Please provide the annual Hydrogen  produced in million SCM.</t>
  </si>
  <si>
    <t>Please provide the Hydrogen  as fuel consumed in power generation in million kg</t>
  </si>
  <si>
    <t>Please provide the Hydrogen  as fuel consumed in process heating million SCM</t>
  </si>
  <si>
    <t>Formula protected (Total Hydrogen  consumption as fuel)</t>
  </si>
  <si>
    <t>Formula protected ( Total Hydrogen fuel thermal energy used in power generation)</t>
  </si>
  <si>
    <t>Formula protected ( Total Hydrogen fuel  thermal energy used in Process Heating)</t>
  </si>
  <si>
    <t>Formula protected ( Total Gaseous Energy Used in Power Generation)</t>
  </si>
  <si>
    <t>Formula protected ( Total Gaseous Energy Used in Process)</t>
  </si>
  <si>
    <t>F.6.1</t>
  </si>
  <si>
    <t>F.6.1.1</t>
  </si>
  <si>
    <t>Please Provide LP Steam Import details as follows</t>
  </si>
  <si>
    <t>Please Provide Landed Cost of steam (Last purchase) (Basic Cost+Taxes+Freight) in Rs/Tonne</t>
  </si>
  <si>
    <t>Dailiy, Monthly, Yearly</t>
  </si>
  <si>
    <t>1) SAP Entry in MM/PP/FI module</t>
  </si>
  <si>
    <t>Please Provide LP Steam Quantity purchased in Tonne</t>
  </si>
  <si>
    <t>1) Purchase Order 2) SAP Entry in MM/PP/FI module 3) Annual Report</t>
  </si>
  <si>
    <t>Steam Flow Meter Reading, Pressure Reading, Temperature Reading</t>
  </si>
  <si>
    <t>Please Provide Average Tempertaure in degree Celcius</t>
  </si>
  <si>
    <t>Please Provide Average Pressure in bar</t>
  </si>
  <si>
    <t>Formula Protected (Thermal Energy Imported for LP Steam) in Million kcal</t>
  </si>
  <si>
    <t>F.6.1.2</t>
  </si>
  <si>
    <t>Please Provide HP Steam Import details as follows</t>
  </si>
  <si>
    <t>Please Provide HP Steam Enthalpy  in kcal/kg</t>
  </si>
  <si>
    <t>Please Provide  HP Steam Quantity purchased in Tonne</t>
  </si>
  <si>
    <t>Formula Protected (Thermal Energy Imported for HP Steam) in Million kcal</t>
  </si>
  <si>
    <t>F.6.1.3</t>
  </si>
  <si>
    <t>Formula Protected (Thermal Energy Imported for LP &amp; HP Steam) in Million kcal</t>
  </si>
  <si>
    <t>F.6.2.1</t>
  </si>
  <si>
    <t>Please Provide LP Steam Export details as follows</t>
  </si>
  <si>
    <t>Formula Protected (Thermal Energy Exported for LP Steam) in Million kcal</t>
  </si>
  <si>
    <t>F.6.2.2</t>
  </si>
  <si>
    <t>Formula Protected (Thermal Energy Exported for HP Steam) in Million kcal</t>
  </si>
  <si>
    <t>F.6.2.3</t>
  </si>
  <si>
    <t xml:space="preserve">Formula Protected (Thermal Energy Exported for LP and HP Steam) </t>
  </si>
  <si>
    <t>F.6.2.4</t>
  </si>
  <si>
    <t>Formula Protected (Weighted Average Boiler Efficiecny (Boiler 1-16))</t>
  </si>
  <si>
    <t>F.6.2.5</t>
  </si>
  <si>
    <t xml:space="preserve">Formula Protected (Total Thermal Energy Exported for Steam) </t>
  </si>
  <si>
    <t>F.6.3</t>
  </si>
  <si>
    <t>Formula Protected (Total Thermal Energy for Steam (Import-Export))</t>
  </si>
  <si>
    <t>Formula protected [Total thermal energy of all input fuels ( Solid, Liquid and Gaseous) used in power generation including DG Set</t>
  </si>
  <si>
    <t>Formula protected [Total thermal energy of all input fuels ( Solid, Liquid and Gaseous) used in process heating]</t>
  </si>
  <si>
    <t>Formula protected [Total thermal energy  of all input fuels ( Solid, Liquid and Gaseous) used in power generation and process heating]</t>
  </si>
  <si>
    <t>Formula protected ( Gross heat rate of DG set = Total thermal energy used in DG set/ Total annual generation of DG set)</t>
  </si>
  <si>
    <t>Formula protected ( Gross heat rate of Steam Turbine = Total thermal energy used in Steam Turbine / Total annual generation of Steam Turbine)</t>
  </si>
  <si>
    <t>Formula protected ( Gross heat rate of Gas Turbine = Total thermal energy used in Gas Turbine / Total annual generation of Gas Turbine)</t>
  </si>
  <si>
    <t>Formula protected ( Gross Heat Rate of Co-Gen (Extraction cum condensing)=</t>
  </si>
  <si>
    <t>Formula protected ( Gross Heat Rate of Co-Gen(Extraction/BackPressure)=</t>
  </si>
  <si>
    <t>Formula protected ( Weighted Average Heat Rate)=</t>
  </si>
  <si>
    <t>Please provide Performance indicators as follows</t>
  </si>
  <si>
    <t>Please provide Electrical SEC of Caustic Soda in kwh/Tonne</t>
  </si>
  <si>
    <t>Weekly, Monthly, Yearly</t>
  </si>
  <si>
    <t>1) Log book 2) DPR 3) MPR 4) SAP Entry in PP/MM/FI Module 5) Annual Report 6) Daily Power Report 7) Monthly Power report 8) Excise Record</t>
  </si>
  <si>
    <t>1)Operator Shift Register 2 Weighfeeder Reading  3) Weigh Bridge . 4)  Meter Reading</t>
  </si>
  <si>
    <t>Please provide Electrical SEC (Liquified CL) in kwh/Tonne</t>
  </si>
  <si>
    <t xml:space="preserve">Please provide Electrical SEC (Hydrogen Bottled) in kWh/ Lakh SCM </t>
  </si>
  <si>
    <t xml:space="preserve">Please provide Thermal SEC (Caustic Soda Flakes) in kcal/ Tonne </t>
  </si>
  <si>
    <t xml:space="preserve">Please provide Electrical SEC (Caustic Soda Flakes) kWh/ Tonne </t>
  </si>
  <si>
    <t>Coal Quality in CPP (As Fired Basis)</t>
  </si>
  <si>
    <t>Please provide the Ash %  in coal used in CPP</t>
  </si>
  <si>
    <t>Please provide the Moisture %  in coal used in CPP</t>
  </si>
  <si>
    <t>Please provide the Hydrogen %  in coal used in CPP</t>
  </si>
  <si>
    <t>Please provide the GCV value of coal used in CPP</t>
  </si>
  <si>
    <t>Please provide Total Hydrogen Generated (as per plant stiometric ratio) in Lakh NM3</t>
  </si>
  <si>
    <t>Formual Protected (Please provide Total Hydrogen Generated (taking Stiochiometric 280) in Lakh NM3)</t>
  </si>
  <si>
    <t>Please provide Hydrogen used as fuel  in Lakh NM3</t>
  </si>
  <si>
    <t>Please provide Hydrogen bottled in Lakh NM3</t>
  </si>
  <si>
    <t>Please provide Hydrogen vented in Lakh NM3</t>
  </si>
  <si>
    <t>1)Level 2) flow meter 3) Pressure Meter 4) Storage Volume 5) Calculated Sheet for Vented Hydrogen</t>
  </si>
  <si>
    <t>Stoichiometric Ratio (as per plant specifications)</t>
  </si>
  <si>
    <t>L.1</t>
  </si>
  <si>
    <t>Causitc Soda in Tonne (Cell protected )</t>
  </si>
  <si>
    <t>L.2</t>
  </si>
  <si>
    <t>Please provide Chlorine Gas in Tonne</t>
  </si>
  <si>
    <t xml:space="preserve">Production of Chlorine Gas per ton of Caustic Soda </t>
  </si>
  <si>
    <t xml:space="preserve">1)Level 2) flow meter 3) Pressure Meter 4) Storage Volume </t>
  </si>
  <si>
    <t>L.3</t>
  </si>
  <si>
    <t>Please provide Hydrogen Gas in Tonne</t>
  </si>
  <si>
    <t xml:space="preserve">Production of Hydrogen gas per ton of Caustic Soda </t>
  </si>
  <si>
    <t>Miscelleneous Data</t>
  </si>
  <si>
    <t xml:space="preserve">Please provide the Electrical Energy Consumption with list of additional Equipment installed due to Environmental Concern after baseline year in Sheet_ Addl Eqp List-Env. </t>
  </si>
  <si>
    <t xml:space="preserve">List of Equipment to be filled up </t>
  </si>
  <si>
    <t>Daily, Monthly, Annual</t>
  </si>
  <si>
    <t>Energy Meter Readings and Power consumpotion details of each additional equipment installed from 1st Apr to 31st March</t>
  </si>
  <si>
    <t>1) EMS 2) Energy Meter 3) Addition Equipment List with capacity and running load 4) Purchase Order document 5) SAP Data in MM module</t>
  </si>
  <si>
    <t>Please provide the Thermal Energy Consumption with list of additional Equipment installed due to Environmental Concern after baseline year in Sheet_ Addl Eqp List-Env.</t>
  </si>
  <si>
    <t>Solid/Liquid/Gaseous Fuel consumption of each additional equipment installed from 1st Apr to 31st March</t>
  </si>
  <si>
    <t>1) Fuel Flow Meter 2) Weigh Feeder 3) Purchase Order document 4) SAP Data in MM module</t>
  </si>
  <si>
    <t>Biomass/ Alternate Fuel availability (as per Sr. No D.9/D.10/E.6)</t>
  </si>
  <si>
    <t>Please provide the details of repalcement of Bio-mass with fossil fuel due to un-avaialability. This is required in fossil fuel tonnage in terms of equivalent GCV of Bio-mass (Used in Process)</t>
  </si>
  <si>
    <t>Fossil Fuel: Coal/Lignite/Fuel Oil</t>
  </si>
  <si>
    <t xml:space="preserve">1) Authentic Document in relation to Bio-Mass/Alternate Solid Fuel/Alternate Liquid Fuel availability in the region. 2) Test Certificate of Bio-mass from Government Accredited Lab for GCV in Baseline and assessment year 3) Test Certificate of replaced Fossil Fuel GCV </t>
  </si>
  <si>
    <t>Please provide the details of repalcement of Alternate Solid Fuel with fossil fuel due to un-avaialability.  This is required in fossil fuel tonnage in terms of equivalent GCV of Alternate Solid Fuel (Used in Process)</t>
  </si>
  <si>
    <t>Please provide the details of repalcement of Alternate Liquid Fuel with fossil fuel due to un-avaialability.  This is required in fossil fuel tonnage in terms of equivalent GCV of Alternate Liquid Fuel (Used in Process)</t>
  </si>
  <si>
    <t>Please provide the Electrical Energy Consumption with list of Project Activites and energy consumed during project activities treated as Construction phase in Lakh kwh</t>
  </si>
  <si>
    <t>Energy Meter Readings of each project activity  with list of equipment installed under each activity from 1st Apr to 31st March</t>
  </si>
  <si>
    <t>1) EMS 2) Energy Meter 3) Addition Equipment List with capacity and running load  3) Purchase Order document 4) SAP Data in MM module</t>
  </si>
  <si>
    <t>Please provide the Thermal Energy Consumption with list of Project Activites and energy consumed during project activities treated as Construction phase in Million kcal converted from different fuel</t>
  </si>
  <si>
    <t>Solid/Liquid/Gaseous Fuel consumption of each project activity with list of equipment under each activity installed from 1st Apr to 31st March</t>
  </si>
  <si>
    <t xml:space="preserve">Please provide the electrical energy consumed in Lakh kWh during its commissioning till it attains 70% of the new line capacity utilisation </t>
  </si>
  <si>
    <t>1) Rated Capacity of new Process/line from OEM 2) Energy Meter Readings and Power Consumption record of process/line  with list of equipment installed from 1st Apr to 31st March</t>
  </si>
  <si>
    <t>1) EMS 2) Energy Meter 3) Addition Equipment List with capacity and running load</t>
  </si>
  <si>
    <t>Please provide the thermal energy consumed in Million kcal during its commissioning till it attains 70% of the new line capacity utilisation. The energy is calculated after converting from the different fuel GCV used in the new process/line</t>
  </si>
  <si>
    <t>1) Rated Capacity of new Process/line from OEM 2) Thermal Energy Consumption record with list of equipment  from DPR/Log book/SAP Entry in PP module</t>
  </si>
  <si>
    <t>1) Fuel Flow Meter 2) Weigh Feeder</t>
  </si>
  <si>
    <t>Please provide the Caustic Soda lye production during its commissioning up to 70% of new line/process capacity utilisation in Tonnes</t>
  </si>
  <si>
    <t>1) Rated Capacity of new Process/line from OEM 2) Production record from DPR/Log book/SAP Entry in PP module</t>
  </si>
  <si>
    <t xml:space="preserve">1) Weigh Feeder </t>
  </si>
  <si>
    <t>Please provide the Caustic Soda flakes production during its commissioning up to 70% of new line/process capacity utilisation in Tonnes</t>
  </si>
  <si>
    <t xml:space="preserve">1) Record/Document from SAP Entry/Log Book Entry/DPR/MPR </t>
  </si>
  <si>
    <t>Operator's Shift Register</t>
  </si>
  <si>
    <t>Please provide the date of achieving 70% capacity utilisation of new process/line</t>
  </si>
  <si>
    <t>1) Rated Capacity of new unit from OEM 2) Energy Meter Readings and Power Consumption record of unit  from external source with list of equipment installed from 1st Apr to 31st March</t>
  </si>
  <si>
    <t>Please provide the Electrical Energy consumed in Lakh kWh from external source during its commissioning till it attains 70% of the new unit capacity utilisation in Power generation</t>
  </si>
  <si>
    <t xml:space="preserve">1) Rated Caapcity of new unit from OEM 2) Thermal Energy Consumption record with list of equipment  from DPR/Log book/SAP Entry </t>
  </si>
  <si>
    <t>Please provide the thermal energy consumed in Million kcal during its commissioning till it attains 70% of the new unit capacity utilisation. The energy is calculated after converting from the different fuel GCV used in the new unit  in Power generation</t>
  </si>
  <si>
    <t>Please provide Net Electricity Generation till new Line/Unit attains 70% Capacity Utilization in Power Generation/Co-Gen</t>
  </si>
  <si>
    <t>1)Record/document from SAP entry 2) Log book DPR/MPR</t>
  </si>
  <si>
    <t>1)EMS 2) Energy Meter</t>
  </si>
  <si>
    <t>Please provide Steam Generation till new Line/Unit attains 70% Capacity Utilization in Power Generation/Co-Gen</t>
  </si>
  <si>
    <t>Please provide the date of achieving 70% capacity utilisation of new unit.</t>
  </si>
  <si>
    <t>Please provide the Electrical Energy Consumption with list of unforeseen circumstances consumed in Lakh kWh claimed for Normalisation</t>
  </si>
  <si>
    <t>Unforeseen Circumstances: Situation not under direct or indirect control of pLant management</t>
  </si>
  <si>
    <t>1) Relevent document on Unforeseen Circumstances beyond the control of plant 2) Energy Meter Readings and Power Consumption during the said period of unforeseen circumstances</t>
  </si>
  <si>
    <t>Please provide the Thermal Energy Consumption with list of unforeseen circumstances consumed in Million kcal claimed for Normalisation</t>
  </si>
  <si>
    <t xml:space="preserve">1) Relevant document on Unforeseen Circumstances beyond the control of plant 2) Thermal Energy Consumption record during the said period of unforeseen circumstances  from DPR/Log book/SAP Entry </t>
  </si>
  <si>
    <t>Please select from drop down list on availability of documents for Hydrogen Mix Normalisation</t>
  </si>
  <si>
    <t>Please select from drop down list on availability of documents for Fuel Quality in CPP &amp; Co-Gen Normalisation</t>
  </si>
  <si>
    <t>Please select from drop down list on availability of documents for CPP PLF Normalisation</t>
  </si>
  <si>
    <t>Please select from drop down list on availability of documents for Power Mix Normalisation</t>
  </si>
  <si>
    <t>Please select from drop down list on availability of documents for Product Mix Normalisation</t>
  </si>
  <si>
    <t>Please provide Capacity Utilization   (Quaterly) for Current Year</t>
  </si>
  <si>
    <t>Please provide Total Energy Consumption ( Cell Power + Aux Power) in Lakh kWh</t>
  </si>
  <si>
    <t xml:space="preserve">1) Log Book 2) Sectional meter reading </t>
  </si>
  <si>
    <t>Please provide Total Auxilliary Power Consumption in Lakh kWh</t>
  </si>
  <si>
    <t>Please provide Auxilliary Power Consumption in brine section in Lakh kWh</t>
  </si>
  <si>
    <t>Please provide Total Caustic Soda Production ( 100% basis) in Tonne</t>
  </si>
  <si>
    <t>Please provide Specific Energy Consumption of Caustic Soda Lye in kwh/Tonne</t>
  </si>
  <si>
    <t>Please provide Time of membrane change in MM/YYYY format</t>
  </si>
  <si>
    <t>1) Purchase order 2) Stock register 3) Commission report 4)Log book 5) DPR/MPR</t>
  </si>
  <si>
    <t>Please provide Current Density maintained on quaterly basis</t>
  </si>
  <si>
    <t>1) Log Book 2)DPR 3)MPR 4) DCS/CCR SCADA Trend</t>
  </si>
  <si>
    <t>Meter Reading</t>
  </si>
  <si>
    <t>Please provide Membrane Change (Complete Electrolyzer)</t>
  </si>
  <si>
    <t>Please Provide the date of coating for Anode</t>
  </si>
  <si>
    <t>1) Contract Doc 2) DPR 3)MPR 4) SAP Entry</t>
  </si>
  <si>
    <t>1) Stock Register</t>
  </si>
  <si>
    <t>Please Provide the date of coating for Cathode</t>
  </si>
  <si>
    <t>Please provide Guaranteed Specifications documents in pdf</t>
  </si>
  <si>
    <t>1) Guaranteed Specific Document</t>
  </si>
  <si>
    <t>Please provide Investement made to achieve saving</t>
  </si>
  <si>
    <t>Total Investment in Energy Saving Projects in PAT cycle ( 3 yrs is to be provided) for Year 4</t>
  </si>
  <si>
    <t>Financial Audited Annual Report</t>
  </si>
  <si>
    <t>Details of Energy Saving Projects</t>
  </si>
  <si>
    <t>Please provide Thermal Saving Achieved during the year in following terms</t>
  </si>
  <si>
    <t>Energy Saving Calculation documnets</t>
  </si>
  <si>
    <t>Please provide  energgy savings in Liquid Fuel (FO/HSD/LDO/LSHS/HSHS etc)</t>
  </si>
  <si>
    <t>Please provide  energgy savings in Gaseous Fuel</t>
  </si>
  <si>
    <t>Please provide  Electrical energy saving achieved during the year</t>
  </si>
  <si>
    <t xml:space="preserve">Compulsory to attach yearwise Plant's  Process Flow Diagram </t>
  </si>
  <si>
    <t>Please provide the PFD for baseline as well as for assessment year</t>
  </si>
  <si>
    <t>It is mandatory to fill data in all fields of the Excel Sheets- General Information, Form Sc, Annex Addl Eqp List-Env, Annex Project Activities List</t>
  </si>
  <si>
    <t>Please fill the data as per colour coding provided at the bottom of Form Sc</t>
  </si>
  <si>
    <t>ii) Registration No (As provided by BEE)</t>
  </si>
  <si>
    <t>2 (i)</t>
  </si>
  <si>
    <t>2(ii)</t>
  </si>
  <si>
    <t xml:space="preserve">Year of Establishment </t>
  </si>
  <si>
    <t>Registration No (As provided by BEE)</t>
  </si>
  <si>
    <t>Signature:-</t>
  </si>
  <si>
    <t>Pro-forma in which the details to be furnished</t>
  </si>
  <si>
    <t>(1)</t>
  </si>
  <si>
    <t>(2)</t>
  </si>
  <si>
    <t>(3)</t>
  </si>
  <si>
    <t>Item</t>
  </si>
  <si>
    <r>
      <t xml:space="preserve">Complete address of DCs Unit location </t>
    </r>
    <r>
      <rPr>
        <b/>
        <sz val="11"/>
        <color rgb="FF000000"/>
        <rFont val="Cambria"/>
        <family val="1"/>
      </rPr>
      <t>(including Chief Executive's name &amp; designation)</t>
    </r>
    <r>
      <rPr>
        <sz val="11"/>
        <color rgb="FF000000"/>
        <rFont val="Cambria"/>
        <family val="1"/>
      </rPr>
      <t xml:space="preserve"> with mobile, telephone, fax nos. &amp; e-mail.</t>
    </r>
  </si>
  <si>
    <r>
      <t>Sa</t>
    </r>
    <r>
      <rPr>
        <vertAlign val="subscript"/>
        <sz val="11"/>
        <color indexed="8"/>
        <rFont val="Cambria"/>
        <family val="1"/>
      </rPr>
      <t>1</t>
    </r>
  </si>
  <si>
    <r>
      <t>Sa</t>
    </r>
    <r>
      <rPr>
        <vertAlign val="subscript"/>
        <sz val="11"/>
        <color indexed="8"/>
        <rFont val="Cambria"/>
        <family val="1"/>
      </rPr>
      <t>2</t>
    </r>
  </si>
  <si>
    <r>
      <t>Se</t>
    </r>
    <r>
      <rPr>
        <vertAlign val="subscript"/>
        <sz val="11"/>
        <color indexed="8"/>
        <rFont val="Cambria"/>
        <family val="1"/>
      </rPr>
      <t>1</t>
    </r>
  </si>
  <si>
    <r>
      <t>Se</t>
    </r>
    <r>
      <rPr>
        <vertAlign val="subscript"/>
        <sz val="11"/>
        <color indexed="8"/>
        <rFont val="Cambria"/>
        <family val="1"/>
      </rPr>
      <t>2</t>
    </r>
  </si>
  <si>
    <r>
      <t>Sg</t>
    </r>
    <r>
      <rPr>
        <vertAlign val="subscript"/>
        <sz val="11"/>
        <color indexed="8"/>
        <rFont val="Cambria"/>
        <family val="1"/>
      </rPr>
      <t>1</t>
    </r>
  </si>
  <si>
    <r>
      <t>Sg</t>
    </r>
    <r>
      <rPr>
        <vertAlign val="subscript"/>
        <sz val="11"/>
        <color indexed="8"/>
        <rFont val="Cambria"/>
        <family val="1"/>
      </rPr>
      <t>2</t>
    </r>
  </si>
  <si>
    <r>
      <t>Sg</t>
    </r>
    <r>
      <rPr>
        <vertAlign val="subscript"/>
        <sz val="11"/>
        <color indexed="8"/>
        <rFont val="Cambria"/>
        <family val="1"/>
      </rPr>
      <t>3</t>
    </r>
  </si>
  <si>
    <r>
      <t>Sg</t>
    </r>
    <r>
      <rPr>
        <vertAlign val="subscript"/>
        <sz val="11"/>
        <color indexed="8"/>
        <rFont val="Cambria"/>
        <family val="1"/>
      </rPr>
      <t>4</t>
    </r>
  </si>
  <si>
    <t>G.1+G.2</t>
  </si>
  <si>
    <t>Baseline Normalisation</t>
  </si>
  <si>
    <t>Energy to be subtracted w.r.t. Fuel Quality in CPP</t>
  </si>
  <si>
    <t>C.2.6.1(vii)*C.2.6.1(x)-C.2.6.1(xiii)*C.2.6.1(xiv)-C.2.6.1(Xvii)*C.2.6.1(xviii)*1000/(B4.2/100)*C.2.6.1(iii)*10^5</t>
  </si>
  <si>
    <r>
      <t>Please provide</t>
    </r>
    <r>
      <rPr>
        <b/>
        <sz val="9"/>
        <color theme="1"/>
        <rFont val="Cambria"/>
        <family val="1"/>
      </rPr>
      <t xml:space="preserve"> </t>
    </r>
    <r>
      <rPr>
        <sz val="9"/>
        <color theme="1"/>
        <rFont val="Cambria"/>
        <family val="1"/>
      </rPr>
      <t>Hydrogen used for other products in Lakh NM3</t>
    </r>
  </si>
  <si>
    <t>Please provide installed capacity of all the Units in MW.</t>
  </si>
  <si>
    <t>Please provide gross unit generation of all the Units in Lakh kWh.</t>
  </si>
  <si>
    <t>Please provide Installed Capacity of all the Units in MW.</t>
  </si>
  <si>
    <t>1) OEM document for capacity 2) Rating plate of Generator</t>
  </si>
  <si>
    <t>1) Capacity Enhancement document 2) R&amp;M document</t>
  </si>
  <si>
    <t>1) Daily Power Report 2) Monthly Power Report 3) CPP main energy meter reading record 4) Energy Management System data</t>
  </si>
  <si>
    <t>1) PG test document</t>
  </si>
  <si>
    <t>1) Daily Generation Report 2) Monthly Generation Report 3) Energy Management System data</t>
  </si>
  <si>
    <t>1) Break down report 3) Operators Shift Register</t>
  </si>
  <si>
    <t>1) Daily Generation Report 2) Monthly Generation Report 3) DCS/SCADA Records</t>
  </si>
  <si>
    <t>1) Field Pressure Meter</t>
  </si>
  <si>
    <t>1) Field Temperature Meter</t>
  </si>
  <si>
    <t>1) Makeup water Reading 2) Field Steam Flow meter reading</t>
  </si>
  <si>
    <t>at the header</t>
  </si>
  <si>
    <t>C.1.5/C.1.6</t>
  </si>
  <si>
    <t>Through Co-Generation (Extraction/Back Pressure)/Through Co-Generation (Extraction cum condensing)</t>
  </si>
  <si>
    <t>Formula Protected (Thermal energy used in process)</t>
  </si>
  <si>
    <t>Formula Protected (Thermal energy used in Power)</t>
  </si>
  <si>
    <t>Formula Protected (% of thermal energy in Process)</t>
  </si>
  <si>
    <t>C.1.6(xxiv)</t>
  </si>
  <si>
    <t>Formula Protected (Total % of thermal energy in Process from Cogen)</t>
  </si>
  <si>
    <r>
      <t>Total A</t>
    </r>
    <r>
      <rPr>
        <sz val="12"/>
        <rFont val="Cambria"/>
        <family val="1"/>
      </rPr>
      <t>C Power Consumption in Electrolysers</t>
    </r>
    <r>
      <rPr>
        <b/>
        <sz val="12"/>
        <rFont val="Cambria"/>
        <family val="1"/>
      </rPr>
      <t xml:space="preserve">  </t>
    </r>
  </si>
  <si>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</si>
  <si>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Document related to external factor</t>
  </si>
  <si>
    <t>Market Demand</t>
  </si>
  <si>
    <t>1) Calcined Alumina stock record from Calciner Log book (Refinery) 2)SAP entry in SD and FI module 3) SAP entry in PP module 4) Document related to sales impact of market</t>
  </si>
  <si>
    <t>Grid Failure</t>
  </si>
  <si>
    <t>1) SLDC Reference No. for planned Stoppages from respective Substation 2) Log book record of Main Electrical Substation of Plant 3) DPR 4) MPR 5) SAP entry in PM module of Electrical department</t>
  </si>
  <si>
    <t>Raw Material un-availability</t>
  </si>
  <si>
    <t>1) Material Order copy and denial document from Mines owner 2) SAP entry in MM/FI module on raw material order 3) DPR 4) MPR</t>
  </si>
  <si>
    <t>Natural Disaster</t>
  </si>
  <si>
    <t>1) Supporting Authentic document from Local district Administration 2) Kiln Log Sheet 3) Kiln operators Report book 4) DPR 5) MPR</t>
  </si>
  <si>
    <t>Major change in government policy hampering plant's process system</t>
  </si>
  <si>
    <t>1)Government Notification or Statutory order 2) Authentic document from plant on effect of kiln production due to policy change 3) DPR 4) MPR 5) SAP Entry on production change</t>
  </si>
  <si>
    <t>Unforeseen circumstances/Labour Strike/Lockouts/Social Unrest/Riots</t>
  </si>
  <si>
    <t xml:space="preserve">1) Relevent document on Unforeseen Circumstances beyond the control of plant 2) Energy Meter Readings and Power Consumption during the said period of unforeseen circumstances 3) Thermal Energy Consumption record during the said period of unfreseen circumstances  from DPR/Log book/SAP Entry </t>
  </si>
  <si>
    <t>The hard copy/Printouts is to be signed by Authorised signatory, if SAP data is used as documents</t>
  </si>
  <si>
    <t>Abbreviations</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</si>
  <si>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</si>
  <si>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</si>
  <si>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</si>
  <si>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</si>
  <si>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</si>
  <si>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</si>
  <si>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</si>
  <si>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</si>
  <si>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</si>
  <si>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</si>
  <si>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</si>
  <si>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</si>
  <si>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</si>
  <si>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</si>
  <si>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</si>
  <si>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T</t>
  </si>
  <si>
    <t>U</t>
  </si>
  <si>
    <t>V</t>
  </si>
  <si>
    <t>Enthalpy/Boiler Efficiency</t>
  </si>
  <si>
    <t>Please Provide HP Steam Energy  in kcal/kg</t>
  </si>
  <si>
    <t>Please Provide LP Steam Energy in kcal/kg</t>
  </si>
  <si>
    <t>HP Steam Energy</t>
  </si>
  <si>
    <t>LP Steam Energy</t>
  </si>
  <si>
    <t>Please fill the Notified Baseline Energy Consumption as per PAT notification in toe/tonne</t>
  </si>
  <si>
    <t>Please Notified Target Energy Consumption as per PAT notification in toe/tonne</t>
  </si>
  <si>
    <t xml:space="preserve">Please provide Boiler Details (For those unit which are using Solid fuels only e.g. Coal/lignite/pet coke etc. need to fill these sections .) </t>
  </si>
  <si>
    <t>For Steam Generation (Boilers 1 to 5 are for process boilers)</t>
  </si>
  <si>
    <t>Please provide Type of boiler e.g………………...</t>
  </si>
  <si>
    <t>Through Steam Turbine/ Generator (For those DCs, who are having fully Condensing system)</t>
  </si>
  <si>
    <t>Please provide the Gross Calorific Value (As Fired Basis/as provided at the time of Baseline) of solid fuel in kcal/kg.</t>
  </si>
  <si>
    <t>Please provide the Quantity generated within the plant in Tonne.</t>
  </si>
  <si>
    <t>Please provide the Quantity generated/purchased within the plant in Tonne.</t>
  </si>
  <si>
    <t xml:space="preserve">Please provide Steam Import/Export details </t>
  </si>
  <si>
    <t>Please select from drop down list on availability of documents for Others Factors Normalisation</t>
  </si>
  <si>
    <r>
      <t>Please provide Total AC Power Consumption in Electrolysers</t>
    </r>
    <r>
      <rPr>
        <b/>
        <sz val="9"/>
        <color theme="1"/>
        <rFont val="Cambria"/>
        <family val="1"/>
      </rPr>
      <t xml:space="preserve">  in Lakh kWh</t>
    </r>
  </si>
  <si>
    <r>
      <t>INSTRUCTION FOR FILLING UP THE FORM-Sc</t>
    </r>
    <r>
      <rPr>
        <b/>
        <sz val="16"/>
        <color theme="0"/>
        <rFont val="Calibri"/>
        <family val="2"/>
      </rPr>
      <t xml:space="preserve"> (Detail of production and Energy Consumption)</t>
    </r>
  </si>
  <si>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</si>
  <si>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</si>
  <si>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</si>
  <si>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</si>
  <si>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C.2.6(vii)*C.2.6(x)-C.2.6(xiii)*C.2.6(xiv)-C.2.6(xvii)*C.2.6(xviii)*1000/B4.2/100)*C.2.6(iii)*10^5</t>
  </si>
  <si>
    <t>Notified Specific Energy Consumption</t>
  </si>
  <si>
    <t>((v) + (vi) + (vii) +(viii)+(ix))x  (iv)</t>
  </si>
  <si>
    <t>(iv)x(iii)x(ii)/1000</t>
  </si>
  <si>
    <t>(v)x(iii)x(ii)/1000</t>
  </si>
  <si>
    <t>(viii)x(ii)/1000</t>
  </si>
  <si>
    <t>Quantity used for Process/material handling / Transportation (Raw material handling , Loco, etc)</t>
  </si>
  <si>
    <t>Quantity used for Process/Transportation, if any</t>
  </si>
  <si>
    <t>(ix)x(iv)x(ii)/1000</t>
  </si>
  <si>
    <t>(iv)x(v)x(ii)/1000</t>
  </si>
  <si>
    <t>(vi)x(iv)x(ii)/1000</t>
  </si>
  <si>
    <t>(ii)x(iv)x(vii)/1000</t>
  </si>
  <si>
    <t>(viii)x(iv)x(ii)/1000</t>
  </si>
  <si>
    <t>E.11</t>
  </si>
  <si>
    <t>E.4.(xiv)</t>
  </si>
  <si>
    <t>F.4.1+E.7+E.8+E.9+E.11+D.9+D.10</t>
  </si>
  <si>
    <t>(9)</t>
  </si>
  <si>
    <t>(24)AY- (22)BY</t>
  </si>
  <si>
    <t>(25)AY-(23)BY</t>
  </si>
  <si>
    <t>(22) X (10) X10</t>
  </si>
  <si>
    <t>(24)AY X (10)AY X 10</t>
  </si>
  <si>
    <t>Hydrogen (Bottled &amp; Sold)</t>
  </si>
  <si>
    <t>Through Gas turbine/Generator/CCGT</t>
  </si>
  <si>
    <t xml:space="preserve">Gaseous fuel Weighted GCV </t>
  </si>
  <si>
    <t xml:space="preserve">Gaseous Fuel consumption </t>
  </si>
  <si>
    <t>Steam Extraction 1 or Steam used in process</t>
  </si>
  <si>
    <t>Steam Extraction 2 or steam used in process</t>
  </si>
  <si>
    <t>Total Thermal energy Input</t>
  </si>
  <si>
    <t>Quantity used for power generation (GG/GT/CCGT)</t>
  </si>
  <si>
    <t>Thermal Energy Used in Power Generation (GG/GT/CCGT)</t>
  </si>
  <si>
    <t>Total Liquid Energy used in Power Generation (GG/GT/CCGT)</t>
  </si>
  <si>
    <t>Gross Heat Rate of CPP (GG/GT/CCGT)</t>
  </si>
  <si>
    <t>LP Steam Quantity Export</t>
  </si>
  <si>
    <t>HP Steam Quantity Export</t>
  </si>
  <si>
    <t>Quantity used for process heating (CCU/CEU or in any other process )</t>
  </si>
  <si>
    <t xml:space="preserve">Baseline Year [BY] </t>
  </si>
  <si>
    <t xml:space="preserve"> [Total Thermal Energy  (Million kcal)+{(Total Electricity purchased from grid (Lakh kWh) X 860)-(Electricity exported (Lakh kWh) X Wt. Heat Rate (kcal/kWh)}/10)]</t>
  </si>
  <si>
    <t>Baseline Year (2014 -2015 )</t>
  </si>
  <si>
    <t xml:space="preserve">kCal/ Tonne </t>
  </si>
  <si>
    <t xml:space="preserve">Baseline Normalization </t>
  </si>
  <si>
    <t>(7.1)</t>
  </si>
  <si>
    <t xml:space="preserve"> Assessment Year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</si>
</sst>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
    <numFmt numFmtId="167" formatCode="0.0000"/>
    <numFmt numFmtId="168" formatCode="0.000000000000000"/>
  </numFmts>
  <fonts count="99"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3"/>
      <color theme="1"/>
      <name val="Cambria"/>
      <family val="1"/>
    </font>
    <font>
      <sz val="13"/>
      <color theme="1"/>
      <name val="Cambria"/>
      <family val="1"/>
    </font>
    <font>
      <b/>
      <sz val="18"/>
      <color theme="1"/>
      <name val="Cambria"/>
      <family val="1"/>
    </font>
    <font>
      <b/>
      <sz val="11"/>
      <color theme="1"/>
      <name val="Cambria"/>
      <family val="1"/>
    </font>
    <font>
      <sz val="11"/>
      <color theme="1"/>
      <name val="Cambria"/>
      <family val="1"/>
    </font>
    <font>
      <u/>
      <sz val="11"/>
      <color theme="10"/>
      <name val="Cambria"/>
      <family val="1"/>
    </font>
    <font>
      <sz val="11"/>
      <color theme="1"/>
      <name val="Calibri"/>
      <family val="2"/>
      <scheme val="minor"/>
    </font>
    <font>
      <sz val="11"/>
      <name val="Calibri"/>
      <family val="2"/>
    </font>
    <font>
      <b/>
      <sz val="18"/>
      <color rgb="FF000000"/>
      <name val="Calibri"/>
      <family val="2"/>
    </font>
    <font>
      <b/>
      <sz val="11"/>
      <color rgb="FF000000"/>
      <name val="Calibri"/>
      <family val="2"/>
    </font>
    <font>
      <sz val="11"/>
      <color rgb="FFFF0000"/>
      <name val="Cambria"/>
      <family val="1"/>
    </font>
    <font>
      <b/>
      <i/>
      <sz val="11"/>
      <color theme="1"/>
      <name val="Cambria"/>
      <family val="1"/>
    </font>
    <font>
      <b/>
      <sz val="8"/>
      <color theme="1"/>
      <name val="Cambria"/>
      <family val="1"/>
    </font>
    <font>
      <sz val="11"/>
      <color theme="1"/>
      <name val="Century Gothic"/>
      <family val="2"/>
    </font>
    <font>
      <b/>
      <sz val="22"/>
      <color theme="0"/>
      <name val="Calibri Light"/>
      <family val="1"/>
      <scheme val="major"/>
    </font>
    <font>
      <b/>
      <sz val="18"/>
      <name val="Cambria"/>
      <family val="1"/>
    </font>
    <font>
      <b/>
      <sz val="11"/>
      <name val="Cambria"/>
      <family val="1"/>
    </font>
    <font>
      <sz val="11"/>
      <name val="Cambria"/>
      <family val="1"/>
    </font>
    <font>
      <sz val="11"/>
      <color indexed="8"/>
      <name val="Cambria"/>
      <family val="1"/>
    </font>
    <font>
      <b/>
      <sz val="11"/>
      <color indexed="8"/>
      <name val="Cambria"/>
      <family val="1"/>
    </font>
    <font>
      <sz val="14"/>
      <color theme="1"/>
      <name val="Calibri Light"/>
      <family val="1"/>
      <scheme val="major"/>
    </font>
    <font>
      <b/>
      <sz val="11"/>
      <color theme="1"/>
      <name val="Calibri Light"/>
      <family val="1"/>
      <scheme val="major"/>
    </font>
    <font>
      <sz val="11"/>
      <color theme="1"/>
      <name val="Calibri Light"/>
      <family val="1"/>
      <scheme val="major"/>
    </font>
    <font>
      <sz val="11"/>
      <color rgb="FF000000"/>
      <name val="Calibri Light"/>
      <family val="1"/>
      <scheme val="major"/>
    </font>
    <font>
      <b/>
      <sz val="11"/>
      <color indexed="8"/>
      <name val="Calibri Light"/>
      <family val="1"/>
      <scheme val="major"/>
    </font>
    <font>
      <sz val="11"/>
      <color indexed="8"/>
      <name val="Calibri Light"/>
      <family val="1"/>
      <scheme val="major"/>
    </font>
    <font>
      <sz val="12"/>
      <name val="Calibri Light"/>
      <family val="1"/>
      <scheme val="major"/>
    </font>
    <font>
      <b/>
      <i/>
      <sz val="11"/>
      <color indexed="8"/>
      <name val="Calibri Light"/>
      <family val="1"/>
      <scheme val="major"/>
    </font>
    <font>
      <b/>
      <sz val="11"/>
      <name val="Calibri Light"/>
      <family val="1"/>
      <scheme val="major"/>
    </font>
    <font>
      <b/>
      <sz val="12"/>
      <color indexed="8"/>
      <name val="Calibri Light"/>
      <family val="1"/>
      <scheme val="major"/>
    </font>
    <font>
      <sz val="11"/>
      <color rgb="FFFF0000"/>
      <name val="Calibri Light"/>
      <family val="2"/>
      <scheme val="major"/>
    </font>
    <font>
      <b/>
      <sz val="11"/>
      <color theme="0"/>
      <name val="Calibri"/>
      <family val="2"/>
      <scheme val="minor"/>
    </font>
    <font>
      <b/>
      <sz val="20"/>
      <color theme="0"/>
      <name val="Calibri"/>
      <family val="2"/>
      <scheme val="minor"/>
    </font>
    <font>
      <sz val="11"/>
      <name val="Calibri"/>
      <family val="2"/>
      <scheme val="minor"/>
    </font>
    <font>
      <b/>
      <sz val="11"/>
      <name val="Calibri"/>
      <family val="2"/>
      <scheme val="minor"/>
    </font>
    <font>
      <b/>
      <sz val="12"/>
      <color theme="1"/>
      <name val="Calibri"/>
      <family val="2"/>
      <scheme val="minor"/>
    </font>
    <font>
      <sz val="14"/>
      <color theme="1"/>
      <name val="Cambria"/>
      <family val="1"/>
    </font>
    <font>
      <b/>
      <sz val="11"/>
      <color theme="1"/>
      <name val="Century Gothic"/>
      <family val="2"/>
    </font>
    <font>
      <sz val="11"/>
      <color indexed="8"/>
      <name val="Calibri"/>
      <family val="2"/>
    </font>
    <font>
      <b/>
      <sz val="12"/>
      <color rgb="FF000000"/>
      <name val="Calibri"/>
      <family val="2"/>
    </font>
    <font>
      <b/>
      <sz val="11"/>
      <color indexed="10"/>
      <name val="Cambria"/>
      <family val="1"/>
    </font>
    <font>
      <b/>
      <i/>
      <sz val="11"/>
      <color theme="8" tint="-0.249977111117893"/>
      <name val="Cambria"/>
      <family val="1"/>
    </font>
    <font>
      <b/>
      <sz val="12"/>
      <color theme="1"/>
      <name val="Cambria"/>
      <family val="1"/>
    </font>
    <font>
      <b/>
      <sz val="14"/>
      <color theme="1"/>
      <name val="Calibri"/>
      <family val="2"/>
      <scheme val="minor"/>
    </font>
    <font>
      <b/>
      <sz val="11"/>
      <color theme="1"/>
      <name val="Calibri"/>
      <family val="2"/>
    </font>
    <font>
      <sz val="14"/>
      <color theme="1"/>
      <name val="Calibri"/>
      <family val="2"/>
      <scheme val="minor"/>
    </font>
    <font>
      <sz val="10"/>
      <color theme="1"/>
      <name val="Calibri"/>
      <family val="2"/>
      <scheme val="minor"/>
    </font>
    <font>
      <b/>
      <sz val="11"/>
      <color theme="1"/>
      <name val="Calibri Light"/>
      <family val="2"/>
      <scheme val="major"/>
    </font>
    <font>
      <sz val="11"/>
      <name val="Century Gothic"/>
      <family val="2"/>
    </font>
    <font>
      <b/>
      <i/>
      <sz val="12"/>
      <color rgb="FFFF0000"/>
      <name val="Calibri Light"/>
      <family val="1"/>
      <scheme val="major"/>
    </font>
    <font>
      <b/>
      <i/>
      <sz val="12"/>
      <color rgb="FFFF0000"/>
      <name val="Cambria"/>
      <family val="1"/>
    </font>
    <font>
      <i/>
      <sz val="12"/>
      <color rgb="FFFF0000"/>
      <name val="Calibri Light"/>
      <family val="1"/>
      <scheme val="major"/>
    </font>
    <font>
      <b/>
      <i/>
      <sz val="12"/>
      <name val="Calibri Light"/>
      <family val="1"/>
      <scheme val="major"/>
    </font>
    <font>
      <u/>
      <sz val="11"/>
      <color theme="10"/>
      <name val="Calibri"/>
      <family val="2"/>
    </font>
    <font>
      <sz val="11"/>
      <color theme="0"/>
      <name val="Calibri"/>
      <family val="2"/>
      <scheme val="minor"/>
    </font>
    <font>
      <b/>
      <sz val="18"/>
      <color theme="0"/>
      <name val="Calibri"/>
      <family val="2"/>
    </font>
    <font>
      <sz val="18"/>
      <color theme="0"/>
      <name val="Calibri Light"/>
      <family val="1"/>
      <scheme val="major"/>
    </font>
    <font>
      <b/>
      <sz val="12"/>
      <color theme="0"/>
      <name val="Calibri"/>
      <family val="2"/>
      <scheme val="minor"/>
    </font>
    <font>
      <sz val="14"/>
      <color theme="0"/>
      <name val="Cambria"/>
      <family val="1"/>
    </font>
    <font>
      <sz val="18"/>
      <color theme="0"/>
      <name val="Calibri"/>
      <family val="2"/>
      <scheme val="minor"/>
    </font>
    <font>
      <sz val="9"/>
      <color theme="1"/>
      <name val="Calibri"/>
      <family val="2"/>
      <scheme val="minor"/>
    </font>
    <font>
      <b/>
      <sz val="20"/>
      <color theme="0"/>
      <name val="Cambria"/>
      <family val="1"/>
    </font>
    <font>
      <b/>
      <sz val="18"/>
      <color theme="0"/>
      <name val="Cambria"/>
      <family val="1"/>
    </font>
    <font>
      <b/>
      <sz val="16"/>
      <color theme="0"/>
      <name val="Calibri Light"/>
      <family val="1"/>
      <scheme val="major"/>
    </font>
    <font>
      <b/>
      <sz val="16"/>
      <color theme="1"/>
      <name val="Calibri Light"/>
      <family val="1"/>
      <scheme val="major"/>
    </font>
    <font>
      <b/>
      <sz val="14"/>
      <color theme="1"/>
      <name val="Calibri Light"/>
      <family val="1"/>
      <scheme val="major"/>
    </font>
    <font>
      <b/>
      <sz val="12"/>
      <color theme="1"/>
      <name val="Calibri Light"/>
      <family val="1"/>
      <scheme val="major"/>
    </font>
    <font>
      <b/>
      <sz val="10"/>
      <color theme="1"/>
      <name val="Cambria"/>
      <family val="1"/>
    </font>
    <font>
      <b/>
      <sz val="12"/>
      <color rgb="FF000000"/>
      <name val="Cambria"/>
      <family val="1"/>
    </font>
    <font>
      <sz val="11"/>
      <color rgb="FF000000"/>
      <name val="Cambria"/>
      <family val="1"/>
    </font>
    <font>
      <b/>
      <sz val="11"/>
      <color rgb="FF000000"/>
      <name val="Cambria"/>
      <family val="1"/>
    </font>
    <font>
      <vertAlign val="subscript"/>
      <sz val="11"/>
      <color indexed="8"/>
      <name val="Cambria"/>
      <family val="1"/>
    </font>
    <font>
      <b/>
      <i/>
      <sz val="10"/>
      <color rgb="FFFF0000"/>
      <name val="Cambria"/>
      <family val="1"/>
    </font>
    <font>
      <sz val="9"/>
      <color theme="1"/>
      <name val="Calibri"/>
      <family val="2"/>
    </font>
    <font>
      <b/>
      <sz val="9"/>
      <color theme="1"/>
      <name val="Calibri"/>
      <family val="2"/>
    </font>
    <font>
      <sz val="9"/>
      <color theme="1"/>
      <name val="Calibri Light"/>
      <family val="1"/>
      <scheme val="major"/>
    </font>
    <font>
      <b/>
      <sz val="9"/>
      <color theme="1"/>
      <name val="Calibri Light"/>
      <family val="2"/>
      <scheme val="major"/>
    </font>
    <font>
      <b/>
      <sz val="9"/>
      <color theme="1"/>
      <name val="Calibri"/>
      <family val="2"/>
      <scheme val="minor"/>
    </font>
    <font>
      <sz val="9"/>
      <color theme="1"/>
      <name val="Cambria"/>
      <family val="1"/>
    </font>
    <font>
      <b/>
      <sz val="9"/>
      <color theme="1"/>
      <name val="Cambria"/>
      <family val="1"/>
    </font>
    <font>
      <sz val="12"/>
      <name val="Cambria"/>
      <family val="1"/>
    </font>
    <font>
      <b/>
      <sz val="12"/>
      <name val="Cambria"/>
      <family val="1"/>
    </font>
    <font>
      <sz val="11"/>
      <color indexed="8"/>
      <name val="Calibri Light"/>
      <family val="2"/>
      <scheme val="major"/>
    </font>
    <font>
      <sz val="9"/>
      <color theme="1"/>
      <name val="Century Gothic"/>
      <family val="2"/>
    </font>
    <font>
      <b/>
      <sz val="16"/>
      <color theme="0"/>
      <name val="Calibri"/>
      <family val="2"/>
      <scheme val="minor"/>
    </font>
    <font>
      <b/>
      <sz val="16"/>
      <color theme="0"/>
      <name val="Calibri"/>
      <family val="2"/>
    </font>
    <font>
      <b/>
      <sz val="11"/>
      <color rgb="FF000000"/>
      <name val="Calibri Light"/>
      <family val="1"/>
      <scheme val="major"/>
    </font>
    <font>
      <b/>
      <sz val="10"/>
      <color rgb="FF000000"/>
      <name val="Calibri Light"/>
      <family val="1"/>
      <scheme val="major"/>
    </font>
    <font>
      <sz val="11"/>
      <color rgb="FF00B050"/>
      <name val="Cambria"/>
      <family val="1"/>
    </font>
    <font>
      <sz val="11"/>
      <color rgb="FF00B050"/>
      <name val="Century Gothic"/>
      <family val="2"/>
    </font>
    <font>
      <sz val="10"/>
      <name val="Calibri"/>
      <family val="2"/>
    </font>
    <font>
      <sz val="10"/>
      <name val="Cambria"/>
      <family val="1"/>
    </font>
    <font>
      <b/>
      <i/>
      <sz val="11"/>
      <name val="Cambria"/>
      <family val="1"/>
    </font>
    <font>
      <b/>
      <sz val="11"/>
      <name val="Calibri"/>
      <family val="2"/>
    </font>
    <font>
      <b/>
      <sz val="11"/>
      <name val="Century Gothic"/>
      <family val="2"/>
    </font>
  </fonts>
  <fills count="3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indexed="18"/>
        <bgColor indexed="64"/>
      </patternFill>
    </fill>
    <fill>
      <patternFill patternType="solid">
        <fgColor rgb="FFF2F2F2"/>
        <bgColor rgb="FF000000"/>
      </patternFill>
    </fill>
    <fill>
      <patternFill patternType="solid">
        <fgColor rgb="FFFFFF00"/>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bgColor rgb="FF000000"/>
      </patternFill>
    </fill>
    <fill>
      <patternFill patternType="solid">
        <fgColor indexed="44"/>
        <bgColor indexed="64"/>
      </patternFill>
    </fill>
    <fill>
      <patternFill patternType="solid">
        <fgColor rgb="FF0070C0"/>
        <bgColor indexed="64"/>
      </patternFill>
    </fill>
    <fill>
      <patternFill patternType="solid">
        <fgColor rgb="FF99CCFF"/>
        <bgColor indexed="64"/>
      </patternFill>
    </fill>
    <fill>
      <patternFill patternType="solid">
        <fgColor rgb="FF00206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2F2F2"/>
        <bgColor indexed="64"/>
      </patternFill>
    </fill>
    <fill>
      <patternFill patternType="solid">
        <fgColor theme="7" tint="0.59999389629810485"/>
        <bgColor indexed="64"/>
      </patternFill>
    </fill>
    <fill>
      <patternFill patternType="solid">
        <fgColor rgb="FF002060"/>
        <bgColor rgb="FF000000"/>
      </patternFill>
    </fill>
    <fill>
      <patternFill patternType="solid">
        <fgColor indexed="27"/>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0" fontId="57" fillId="0" borderId="0" applyNumberFormat="0" applyFill="0" applyBorder="0" applyAlignment="0" applyProtection="0">
      <alignment vertical="top"/>
      <protection locked="0"/>
    </xf>
  </cellStyleXfs>
  <cellXfs count="1317">
    <xf numFmtId="0" fontId="0" fillId="0" borderId="0" xfId="0"/>
    <xf numFmtId="0" fontId="0" fillId="0" borderId="1" xfId="0" applyBorder="1"/>
    <xf numFmtId="0" fontId="0" fillId="0" borderId="0" xfId="0" applyBorder="1"/>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Border="1" applyAlignment="1">
      <alignment horizontal="center"/>
    </xf>
    <xf numFmtId="0" fontId="13" fillId="6" borderId="1" xfId="0" applyFont="1" applyFill="1" applyBorder="1" applyAlignment="1">
      <alignment horizontal="left" vertical="center"/>
    </xf>
    <xf numFmtId="0" fontId="3" fillId="0" borderId="1" xfId="0" applyFont="1" applyBorder="1" applyAlignment="1">
      <alignment horizontal="left" vertical="center"/>
    </xf>
    <xf numFmtId="2" fontId="3" fillId="0" borderId="1" xfId="0" applyNumberFormat="1" applyFont="1" applyBorder="1" applyAlignment="1">
      <alignment horizontal="center"/>
    </xf>
    <xf numFmtId="0" fontId="3" fillId="0" borderId="1" xfId="0" applyFont="1" applyBorder="1" applyAlignment="1">
      <alignment horizontal="left" vertical="center" wrapText="1"/>
    </xf>
    <xf numFmtId="0" fontId="1" fillId="0" borderId="0" xfId="0" applyFont="1"/>
    <xf numFmtId="0" fontId="8" fillId="0" borderId="13"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0" fontId="8" fillId="0" borderId="1" xfId="0" applyFont="1" applyBorder="1" applyAlignment="1" applyProtection="1">
      <alignment horizontal="center" vertical="center"/>
      <protection locked="0"/>
    </xf>
    <xf numFmtId="0" fontId="15" fillId="0" borderId="1" xfId="0" applyFont="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protection locked="0"/>
    </xf>
    <xf numFmtId="0" fontId="17" fillId="0" borderId="0" xfId="0" applyFont="1" applyAlignment="1">
      <alignment vertical="center"/>
    </xf>
    <xf numFmtId="0" fontId="21" fillId="0" borderId="13" xfId="0" applyFont="1" applyBorder="1" applyAlignment="1" applyProtection="1">
      <alignment horizontal="center" vertical="center" wrapText="1"/>
    </xf>
    <xf numFmtId="0" fontId="21" fillId="0" borderId="13" xfId="0" applyFont="1" applyBorder="1" applyAlignment="1" applyProtection="1">
      <alignment vertical="center" wrapText="1"/>
    </xf>
    <xf numFmtId="0" fontId="21" fillId="0" borderId="1" xfId="0" applyFont="1" applyBorder="1" applyAlignment="1" applyProtection="1">
      <alignment horizontal="left" vertical="center" wrapText="1"/>
    </xf>
    <xf numFmtId="0" fontId="21" fillId="0" borderId="1" xfId="0" applyFont="1" applyBorder="1" applyAlignment="1" applyProtection="1">
      <alignment horizontal="center" vertical="center" wrapText="1"/>
    </xf>
    <xf numFmtId="2" fontId="21" fillId="0" borderId="1" xfId="0" applyNumberFormat="1" applyFont="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2" fillId="0" borderId="1" xfId="0" applyFont="1" applyBorder="1" applyAlignment="1" applyProtection="1">
      <alignment horizontal="left" vertical="center" wrapText="1"/>
    </xf>
    <xf numFmtId="0" fontId="20" fillId="3" borderId="29" xfId="0" applyFont="1" applyFill="1" applyBorder="1" applyAlignment="1" applyProtection="1">
      <alignment horizontal="center" vertical="center" wrapText="1"/>
    </xf>
    <xf numFmtId="0" fontId="21" fillId="0" borderId="8" xfId="0" applyFont="1" applyBorder="1" applyAlignment="1" applyProtection="1">
      <alignment horizontal="left" vertical="center" wrapText="1"/>
    </xf>
    <xf numFmtId="0" fontId="23" fillId="0" borderId="16" xfId="0" applyFont="1" applyBorder="1" applyAlignment="1" applyProtection="1">
      <alignment horizontal="center" vertical="center"/>
    </xf>
    <xf numFmtId="0" fontId="23" fillId="0" borderId="0" xfId="0" applyFont="1" applyBorder="1" applyAlignment="1" applyProtection="1">
      <alignment horizontal="right"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3" fillId="0" borderId="30" xfId="0" applyFont="1" applyBorder="1" applyAlignment="1" applyProtection="1">
      <alignment vertical="center"/>
    </xf>
    <xf numFmtId="0" fontId="23" fillId="0" borderId="30" xfId="0" applyFont="1" applyBorder="1" applyAlignment="1" applyProtection="1">
      <alignment horizontal="right" vertical="center"/>
    </xf>
    <xf numFmtId="0" fontId="23" fillId="0" borderId="0" xfId="0" applyFont="1" applyBorder="1" applyAlignment="1" applyProtection="1">
      <alignment horizontal="left" vertical="center"/>
    </xf>
    <xf numFmtId="0" fontId="8" fillId="0" borderId="31" xfId="0" applyFont="1" applyBorder="1" applyAlignment="1" applyProtection="1">
      <alignment horizontal="center" vertical="center"/>
    </xf>
    <xf numFmtId="0" fontId="8" fillId="0" borderId="21" xfId="0" applyFont="1" applyBorder="1" applyAlignment="1" applyProtection="1">
      <alignment vertical="center"/>
    </xf>
    <xf numFmtId="0" fontId="8" fillId="0" borderId="21" xfId="0" applyFont="1" applyBorder="1" applyAlignment="1" applyProtection="1">
      <alignment horizontal="center" vertical="center"/>
    </xf>
    <xf numFmtId="0" fontId="8" fillId="0" borderId="32" xfId="0" applyFont="1" applyBorder="1" applyAlignment="1" applyProtection="1">
      <alignment vertical="center"/>
    </xf>
    <xf numFmtId="0" fontId="25" fillId="10" borderId="1" xfId="0" applyFont="1" applyFill="1" applyBorder="1" applyAlignment="1">
      <alignment horizontal="center" vertical="top" wrapText="1"/>
    </xf>
    <xf numFmtId="0" fontId="26" fillId="0" borderId="1" xfId="0" applyFont="1" applyBorder="1" applyAlignment="1">
      <alignment horizontal="left" vertical="center"/>
    </xf>
    <xf numFmtId="0" fontId="27" fillId="0" borderId="1" xfId="0" applyFont="1" applyBorder="1" applyAlignment="1">
      <alignment vertical="center" wrapText="1"/>
    </xf>
    <xf numFmtId="2" fontId="26" fillId="0" borderId="1" xfId="0" applyNumberFormat="1" applyFont="1" applyBorder="1" applyAlignment="1">
      <alignment horizontal="center" vertical="center"/>
    </xf>
    <xf numFmtId="0" fontId="26" fillId="0" borderId="1" xfId="0" applyFont="1" applyBorder="1" applyAlignment="1">
      <alignment horizontal="left" vertical="center" wrapText="1"/>
    </xf>
    <xf numFmtId="2" fontId="26" fillId="0" borderId="1" xfId="2" applyNumberFormat="1" applyFont="1" applyBorder="1" applyAlignment="1">
      <alignment horizontal="center" vertical="center"/>
    </xf>
    <xf numFmtId="0" fontId="28" fillId="0" borderId="1" xfId="0" applyFont="1" applyBorder="1" applyAlignment="1" applyProtection="1">
      <alignment horizontal="center" vertical="center"/>
    </xf>
    <xf numFmtId="0" fontId="26" fillId="0" borderId="1" xfId="0" applyFont="1" applyBorder="1" applyAlignment="1" applyProtection="1">
      <alignment vertical="center" wrapText="1"/>
    </xf>
    <xf numFmtId="0" fontId="26" fillId="0" borderId="1" xfId="0" applyFont="1" applyBorder="1" applyAlignment="1" applyProtection="1">
      <alignment horizontal="center" vertical="center" wrapText="1"/>
    </xf>
    <xf numFmtId="0" fontId="26" fillId="0" borderId="1" xfId="0" applyFont="1" applyBorder="1" applyAlignment="1" applyProtection="1">
      <alignment horizontal="center" vertical="center"/>
    </xf>
    <xf numFmtId="0" fontId="26" fillId="0" borderId="1" xfId="0" applyFont="1" applyBorder="1" applyAlignment="1" applyProtection="1">
      <alignment vertical="center"/>
    </xf>
    <xf numFmtId="0" fontId="26" fillId="0" borderId="1" xfId="0" applyFont="1" applyFill="1" applyBorder="1" applyAlignment="1" applyProtection="1">
      <alignment horizontal="left" vertical="center" wrapText="1" indent="1"/>
    </xf>
    <xf numFmtId="0" fontId="26" fillId="0" borderId="1" xfId="0" applyFont="1" applyFill="1" applyBorder="1" applyAlignment="1" applyProtection="1">
      <alignment horizontal="center" vertical="center"/>
    </xf>
    <xf numFmtId="0" fontId="26" fillId="0" borderId="1" xfId="0" applyFont="1" applyBorder="1" applyAlignment="1" applyProtection="1">
      <alignment horizontal="left" vertical="center" wrapText="1" indent="1"/>
    </xf>
    <xf numFmtId="0" fontId="31" fillId="4" borderId="1" xfId="0" applyFont="1" applyFill="1" applyBorder="1" applyAlignment="1" applyProtection="1">
      <alignment horizontal="left" vertical="center" wrapText="1" indent="1"/>
    </xf>
    <xf numFmtId="0" fontId="26" fillId="4" borderId="1" xfId="0" applyFont="1" applyFill="1" applyBorder="1" applyAlignment="1" applyProtection="1">
      <alignment horizontal="center" vertical="center"/>
    </xf>
    <xf numFmtId="0" fontId="32" fillId="4" borderId="1" xfId="0" applyFont="1" applyFill="1" applyBorder="1" applyAlignment="1" applyProtection="1">
      <alignment horizontal="left" vertical="center" wrapText="1" indent="1"/>
    </xf>
    <xf numFmtId="0" fontId="32" fillId="4" borderId="1" xfId="0" applyFont="1" applyFill="1" applyBorder="1" applyAlignment="1" applyProtection="1">
      <alignment horizontal="center" vertical="center"/>
    </xf>
    <xf numFmtId="0" fontId="28" fillId="4" borderId="1" xfId="0" applyFont="1" applyFill="1" applyBorder="1" applyAlignment="1" applyProtection="1">
      <alignment vertical="center" wrapText="1"/>
    </xf>
    <xf numFmtId="0" fontId="28" fillId="4" borderId="1" xfId="0" applyFont="1" applyFill="1" applyBorder="1" applyAlignment="1" applyProtection="1">
      <alignment horizontal="center" vertical="center"/>
    </xf>
    <xf numFmtId="0" fontId="28" fillId="0" borderId="1" xfId="0" applyFont="1" applyBorder="1" applyAlignment="1" applyProtection="1">
      <alignment horizontal="center" vertical="top" wrapText="1"/>
    </xf>
    <xf numFmtId="0" fontId="8" fillId="0" borderId="5" xfId="0" applyFont="1" applyBorder="1" applyAlignment="1">
      <alignment vertical="center"/>
    </xf>
    <xf numFmtId="0" fontId="7" fillId="0" borderId="1" xfId="0" applyFont="1" applyBorder="1" applyAlignment="1">
      <alignment vertical="center"/>
    </xf>
    <xf numFmtId="0" fontId="7" fillId="11" borderId="1" xfId="0" applyFont="1" applyFill="1" applyBorder="1" applyAlignment="1" applyProtection="1">
      <alignment horizontal="left" vertical="center"/>
    </xf>
    <xf numFmtId="0" fontId="0" fillId="0" borderId="1" xfId="0" applyBorder="1" applyAlignment="1">
      <alignment horizontal="center"/>
    </xf>
    <xf numFmtId="0" fontId="0" fillId="0" borderId="0" xfId="0" applyAlignment="1">
      <alignment horizontal="center"/>
    </xf>
    <xf numFmtId="0" fontId="8" fillId="0" borderId="1" xfId="0" applyFont="1" applyBorder="1" applyAlignment="1">
      <alignment vertical="center" wrapText="1"/>
    </xf>
    <xf numFmtId="0" fontId="8" fillId="0" borderId="1" xfId="0" applyFont="1" applyFill="1" applyBorder="1" applyAlignment="1" applyProtection="1">
      <alignment horizontal="left" vertical="center"/>
    </xf>
    <xf numFmtId="0" fontId="1" fillId="3" borderId="1" xfId="0" applyFont="1" applyFill="1" applyBorder="1"/>
    <xf numFmtId="0" fontId="37" fillId="0" borderId="35" xfId="0" applyFont="1" applyBorder="1" applyAlignment="1">
      <alignment horizontal="left" vertical="center" wrapText="1"/>
    </xf>
    <xf numFmtId="166" fontId="0" fillId="0" borderId="0" xfId="2" applyNumberFormat="1" applyFont="1" applyBorder="1"/>
    <xf numFmtId="0" fontId="1" fillId="0" borderId="0" xfId="0" applyFont="1" applyFill="1" applyBorder="1"/>
    <xf numFmtId="0" fontId="7"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7" fillId="11" borderId="1" xfId="0" applyFont="1" applyFill="1" applyBorder="1" applyAlignment="1" applyProtection="1">
      <alignment horizontal="center" vertical="center"/>
    </xf>
    <xf numFmtId="1" fontId="26" fillId="4" borderId="1" xfId="0" applyNumberFormat="1" applyFont="1" applyFill="1" applyBorder="1" applyAlignment="1" applyProtection="1">
      <alignment horizontal="center" vertical="center"/>
    </xf>
    <xf numFmtId="1" fontId="26" fillId="4" borderId="1" xfId="0" applyNumberFormat="1" applyFont="1" applyFill="1" applyBorder="1" applyAlignment="1" applyProtection="1">
      <alignment horizontal="center"/>
    </xf>
    <xf numFmtId="1" fontId="28" fillId="0" borderId="1" xfId="0" applyNumberFormat="1" applyFont="1" applyBorder="1" applyAlignment="1" applyProtection="1">
      <alignment horizontal="center" vertical="top" wrapText="1"/>
    </xf>
    <xf numFmtId="1" fontId="0" fillId="0" borderId="0" xfId="0" applyNumberFormat="1"/>
    <xf numFmtId="1" fontId="21" fillId="0" borderId="1" xfId="0" applyNumberFormat="1" applyFont="1" applyBorder="1" applyAlignment="1" applyProtection="1">
      <alignment horizontal="center" vertical="center" wrapText="1"/>
    </xf>
    <xf numFmtId="0" fontId="7" fillId="12" borderId="1" xfId="0" applyFont="1" applyFill="1" applyBorder="1" applyAlignment="1">
      <alignment horizontal="center" vertical="center" wrapText="1"/>
    </xf>
    <xf numFmtId="0" fontId="7" fillId="12" borderId="1" xfId="0" applyFont="1" applyFill="1" applyBorder="1" applyAlignment="1">
      <alignment vertical="center" wrapText="1"/>
    </xf>
    <xf numFmtId="0" fontId="8"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vertical="center" wrapText="1"/>
    </xf>
    <xf numFmtId="1" fontId="7" fillId="10" borderId="1" xfId="0" applyNumberFormat="1" applyFont="1" applyFill="1" applyBorder="1" applyAlignment="1">
      <alignment horizontal="center" vertical="center" wrapText="1"/>
    </xf>
    <xf numFmtId="0" fontId="40" fillId="0" borderId="0" xfId="0" applyFont="1" applyAlignment="1">
      <alignment vertical="center"/>
    </xf>
    <xf numFmtId="0" fontId="8" fillId="0" borderId="0" xfId="0" applyFont="1" applyAlignment="1">
      <alignment vertical="center"/>
    </xf>
    <xf numFmtId="0" fontId="17" fillId="0" borderId="1" xfId="0" applyFont="1" applyBorder="1" applyAlignment="1">
      <alignment horizontal="center" vertical="center"/>
    </xf>
    <xf numFmtId="0" fontId="26" fillId="0" borderId="8" xfId="0" applyFont="1" applyFill="1" applyBorder="1" applyAlignment="1" applyProtection="1">
      <alignment vertical="center" wrapText="1"/>
    </xf>
    <xf numFmtId="0" fontId="8" fillId="0" borderId="2" xfId="0" applyFont="1" applyFill="1" applyBorder="1" applyAlignment="1" applyProtection="1">
      <alignment horizontal="center" vertical="center" wrapText="1"/>
      <protection locked="0"/>
    </xf>
    <xf numFmtId="1" fontId="29" fillId="11" borderId="1" xfId="0" applyNumberFormat="1" applyFont="1" applyFill="1" applyBorder="1" applyAlignment="1" applyProtection="1">
      <alignment horizontal="center" vertical="center"/>
    </xf>
    <xf numFmtId="1" fontId="29" fillId="17" borderId="1" xfId="0" applyNumberFormat="1" applyFont="1" applyFill="1" applyBorder="1" applyAlignment="1" applyProtection="1">
      <alignment horizontal="center" vertical="center"/>
    </xf>
    <xf numFmtId="1" fontId="28" fillId="8" borderId="1" xfId="0" applyNumberFormat="1" applyFont="1" applyFill="1" applyBorder="1" applyAlignment="1" applyProtection="1">
      <alignment horizontal="center" vertical="center" wrapText="1"/>
    </xf>
    <xf numFmtId="1" fontId="26" fillId="11" borderId="1" xfId="0" applyNumberFormat="1" applyFont="1" applyFill="1" applyBorder="1" applyAlignment="1" applyProtection="1">
      <alignment horizontal="center" vertical="center"/>
    </xf>
    <xf numFmtId="1" fontId="30" fillId="11" borderId="1" xfId="0" applyNumberFormat="1" applyFont="1" applyFill="1" applyBorder="1" applyAlignment="1" applyProtection="1">
      <alignment horizontal="center" wrapText="1"/>
    </xf>
    <xf numFmtId="1" fontId="26" fillId="11" borderId="1" xfId="0" applyNumberFormat="1" applyFont="1" applyFill="1" applyBorder="1" applyAlignment="1" applyProtection="1">
      <alignment horizontal="center"/>
    </xf>
    <xf numFmtId="1" fontId="32" fillId="11" borderId="1" xfId="0" applyNumberFormat="1" applyFont="1" applyFill="1" applyBorder="1" applyAlignment="1" applyProtection="1">
      <alignment horizontal="center" vertical="center"/>
    </xf>
    <xf numFmtId="1" fontId="32" fillId="11" borderId="1" xfId="0" applyNumberFormat="1" applyFont="1" applyFill="1" applyBorder="1" applyAlignment="1" applyProtection="1">
      <alignment horizontal="center" vertical="center" wrapText="1"/>
    </xf>
    <xf numFmtId="1" fontId="28" fillId="11" borderId="1" xfId="0" applyNumberFormat="1" applyFont="1" applyFill="1" applyBorder="1" applyAlignment="1" applyProtection="1">
      <alignment horizontal="center" vertical="center"/>
    </xf>
    <xf numFmtId="0" fontId="12" fillId="0" borderId="1" xfId="0" applyFont="1" applyBorder="1" applyAlignment="1">
      <alignment horizontal="center"/>
    </xf>
    <xf numFmtId="0" fontId="12" fillId="0" borderId="1" xfId="0" applyFont="1" applyBorder="1" applyAlignment="1">
      <alignment horizontal="center"/>
    </xf>
    <xf numFmtId="0" fontId="26" fillId="0" borderId="1" xfId="0" applyFont="1" applyBorder="1" applyAlignment="1">
      <alignment horizontal="center" vertical="center"/>
    </xf>
    <xf numFmtId="0" fontId="26" fillId="4" borderId="1" xfId="0" applyFont="1" applyFill="1" applyBorder="1" applyAlignment="1">
      <alignment horizontal="center" vertical="center"/>
    </xf>
    <xf numFmtId="2" fontId="17" fillId="0" borderId="1" xfId="0" applyNumberFormat="1" applyFont="1" applyBorder="1" applyAlignment="1">
      <alignment horizontal="left" vertical="top" wrapText="1"/>
    </xf>
    <xf numFmtId="0" fontId="7" fillId="19" borderId="1" xfId="0" applyFont="1" applyFill="1" applyBorder="1" applyAlignment="1" applyProtection="1">
      <alignment horizontal="center" vertical="center"/>
    </xf>
    <xf numFmtId="0" fontId="7" fillId="19" borderId="1" xfId="0" applyFont="1" applyFill="1" applyBorder="1" applyAlignment="1" applyProtection="1">
      <alignment horizontal="left" vertical="center"/>
    </xf>
    <xf numFmtId="2" fontId="7" fillId="0" borderId="1" xfId="0" applyNumberFormat="1" applyFont="1" applyFill="1" applyBorder="1" applyAlignment="1" applyProtection="1">
      <alignment horizontal="center" vertical="center"/>
    </xf>
    <xf numFmtId="0" fontId="7" fillId="11" borderId="4" xfId="0" applyFont="1" applyFill="1" applyBorder="1" applyAlignment="1" applyProtection="1">
      <alignment horizontal="center" vertical="center"/>
    </xf>
    <xf numFmtId="2" fontId="7" fillId="0" borderId="4" xfId="0" applyNumberFormat="1" applyFont="1" applyFill="1" applyBorder="1" applyAlignment="1" applyProtection="1">
      <alignment horizontal="center" vertical="center"/>
    </xf>
    <xf numFmtId="0" fontId="12" fillId="0" borderId="1" xfId="0" applyFont="1" applyBorder="1" applyAlignment="1">
      <alignment horizontal="center"/>
    </xf>
    <xf numFmtId="0" fontId="13" fillId="6" borderId="1" xfId="0" applyFont="1" applyFill="1" applyBorder="1" applyAlignment="1">
      <alignment horizontal="center" vertical="center"/>
    </xf>
    <xf numFmtId="0" fontId="3" fillId="0" borderId="1" xfId="0" applyFont="1" applyBorder="1" applyAlignment="1">
      <alignment horizontal="center" vertical="center"/>
    </xf>
    <xf numFmtId="0" fontId="2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5" fillId="20" borderId="1" xfId="0" applyFont="1" applyFill="1" applyBorder="1" applyAlignment="1">
      <alignment horizontal="center" vertical="center"/>
    </xf>
    <xf numFmtId="0" fontId="25" fillId="20" borderId="1" xfId="0" applyFont="1" applyFill="1" applyBorder="1" applyAlignment="1">
      <alignment horizontal="left" vertical="center" wrapText="1"/>
    </xf>
    <xf numFmtId="0" fontId="25" fillId="20" borderId="1" xfId="0" applyFont="1" applyFill="1" applyBorder="1" applyAlignment="1">
      <alignment horizontal="center" vertical="center" wrapText="1"/>
    </xf>
    <xf numFmtId="2" fontId="25" fillId="20" borderId="1" xfId="0" applyNumberFormat="1" applyFont="1" applyFill="1" applyBorder="1" applyAlignment="1">
      <alignment horizontal="center" vertical="center"/>
    </xf>
    <xf numFmtId="0" fontId="25" fillId="20" borderId="1" xfId="0" applyFont="1" applyFill="1" applyBorder="1" applyAlignment="1">
      <alignment horizontal="left" vertical="center"/>
    </xf>
    <xf numFmtId="0" fontId="3" fillId="8" borderId="1" xfId="0" applyFont="1" applyFill="1" applyBorder="1" applyAlignment="1">
      <alignment horizontal="center" vertical="center"/>
    </xf>
    <xf numFmtId="0" fontId="3" fillId="8" borderId="1" xfId="0" applyFont="1" applyFill="1" applyBorder="1" applyAlignment="1">
      <alignment horizontal="left" vertical="center"/>
    </xf>
    <xf numFmtId="0" fontId="3" fillId="8" borderId="1" xfId="0" applyFont="1" applyFill="1" applyBorder="1" applyAlignment="1">
      <alignment horizontal="center" vertical="center" wrapText="1"/>
    </xf>
    <xf numFmtId="0" fontId="48" fillId="8" borderId="1" xfId="0" applyFont="1" applyFill="1" applyBorder="1" applyAlignment="1">
      <alignment horizontal="center" vertical="center"/>
    </xf>
    <xf numFmtId="0" fontId="48" fillId="8" borderId="1" xfId="0" applyFont="1" applyFill="1" applyBorder="1" applyAlignment="1">
      <alignment horizontal="left" vertical="center"/>
    </xf>
    <xf numFmtId="0" fontId="48" fillId="8" borderId="1" xfId="0" applyFont="1" applyFill="1" applyBorder="1" applyAlignment="1">
      <alignment horizontal="center" vertical="center" wrapText="1"/>
    </xf>
    <xf numFmtId="0" fontId="13" fillId="21" borderId="1" xfId="0" applyFont="1" applyFill="1" applyBorder="1" applyAlignment="1">
      <alignment horizontal="center" vertical="center"/>
    </xf>
    <xf numFmtId="0" fontId="0" fillId="0" borderId="0" xfId="0" applyFont="1" applyAlignment="1">
      <alignment vertical="center"/>
    </xf>
    <xf numFmtId="0" fontId="49" fillId="0" borderId="0" xfId="0" applyFont="1" applyAlignment="1">
      <alignmen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vertical="center" wrapText="1"/>
    </xf>
    <xf numFmtId="2" fontId="1" fillId="12" borderId="1"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2" fontId="0" fillId="0" borderId="2" xfId="0" applyNumberFormat="1"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2" xfId="0" applyFont="1" applyFill="1" applyBorder="1" applyAlignment="1">
      <alignment vertical="center" wrapText="1"/>
    </xf>
    <xf numFmtId="2" fontId="0" fillId="10" borderId="2" xfId="0" applyNumberFormat="1"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2" borderId="2" xfId="0" applyFont="1" applyFill="1" applyBorder="1" applyAlignment="1">
      <alignment vertical="center" wrapText="1"/>
    </xf>
    <xf numFmtId="2" fontId="0" fillId="12"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4" borderId="1" xfId="0" applyFont="1" applyFill="1" applyBorder="1" applyAlignment="1" applyProtection="1">
      <alignment vertical="center" wrapText="1"/>
      <protection locked="0"/>
    </xf>
    <xf numFmtId="0" fontId="0" fillId="0" borderId="1" xfId="0" applyFont="1" applyBorder="1" applyAlignment="1">
      <alignment vertical="center" wrapText="1"/>
    </xf>
    <xf numFmtId="1" fontId="0" fillId="0" borderId="1" xfId="0" applyNumberFormat="1" applyFont="1" applyBorder="1" applyAlignment="1">
      <alignment horizontal="center" vertical="center" wrapText="1"/>
    </xf>
    <xf numFmtId="0" fontId="0" fillId="4" borderId="2" xfId="0" applyFont="1" applyFill="1" applyBorder="1" applyAlignment="1" applyProtection="1">
      <alignment vertical="center" wrapText="1"/>
      <protection locked="0"/>
    </xf>
    <xf numFmtId="0" fontId="0" fillId="0" borderId="3" xfId="0" applyFont="1" applyBorder="1" applyAlignment="1">
      <alignment vertical="center" wrapText="1"/>
    </xf>
    <xf numFmtId="1" fontId="0" fillId="0" borderId="3"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1" fontId="0" fillId="0" borderId="1" xfId="0" applyNumberFormat="1"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vertical="center" wrapText="1"/>
    </xf>
    <xf numFmtId="1" fontId="1" fillId="10" borderId="1" xfId="0" applyNumberFormat="1" applyFont="1" applyFill="1" applyBorder="1" applyAlignment="1">
      <alignment horizontal="center" vertical="center" wrapText="1"/>
    </xf>
    <xf numFmtId="0" fontId="0" fillId="0" borderId="3" xfId="0" applyFont="1" applyFill="1" applyBorder="1" applyAlignment="1">
      <alignment vertical="center" wrapText="1"/>
    </xf>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0" fontId="1" fillId="0" borderId="0" xfId="0" applyFont="1" applyAlignment="1">
      <alignment vertical="center"/>
    </xf>
    <xf numFmtId="0" fontId="0" fillId="0" borderId="1" xfId="0" applyFont="1" applyBorder="1" applyAlignment="1" applyProtection="1">
      <alignment horizontal="center" vertical="center"/>
    </xf>
    <xf numFmtId="0" fontId="0" fillId="0" borderId="0" xfId="0" applyFont="1" applyBorder="1" applyAlignment="1">
      <alignment vertical="center"/>
    </xf>
    <xf numFmtId="0" fontId="20" fillId="9" borderId="14" xfId="0" applyFont="1" applyFill="1" applyBorder="1" applyAlignment="1" applyProtection="1">
      <alignment horizontal="center" vertical="center" wrapText="1"/>
    </xf>
    <xf numFmtId="0" fontId="20" fillId="9" borderId="14" xfId="0" applyFont="1" applyFill="1" applyBorder="1" applyAlignment="1" applyProtection="1">
      <alignment vertical="center" wrapText="1"/>
    </xf>
    <xf numFmtId="0" fontId="20" fillId="9" borderId="2" xfId="0" applyFont="1" applyFill="1" applyBorder="1" applyAlignment="1" applyProtection="1">
      <alignment horizontal="left" vertical="center" wrapText="1"/>
    </xf>
    <xf numFmtId="0" fontId="20" fillId="9" borderId="2"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xf>
    <xf numFmtId="0" fontId="38" fillId="0" borderId="1" xfId="0" applyFont="1" applyFill="1" applyBorder="1" applyAlignment="1" applyProtection="1">
      <alignment vertical="center" wrapText="1"/>
    </xf>
    <xf numFmtId="0" fontId="38" fillId="0" borderId="1" xfId="0" applyFont="1" applyFill="1" applyBorder="1" applyAlignment="1" applyProtection="1">
      <alignment horizontal="left" vertical="center" wrapText="1"/>
    </xf>
    <xf numFmtId="0" fontId="38" fillId="0" borderId="1" xfId="0" applyFont="1" applyFill="1" applyBorder="1" applyAlignment="1" applyProtection="1">
      <alignment horizontal="center" vertical="center" wrapText="1"/>
    </xf>
    <xf numFmtId="2" fontId="38" fillId="0" borderId="1" xfId="0" applyNumberFormat="1" applyFont="1" applyFill="1" applyBorder="1" applyAlignment="1" applyProtection="1">
      <alignment horizontal="center" vertical="center" wrapText="1"/>
    </xf>
    <xf numFmtId="2" fontId="37" fillId="0" borderId="1" xfId="0" applyNumberFormat="1" applyFont="1" applyFill="1" applyBorder="1" applyAlignment="1" applyProtection="1">
      <alignment horizontal="center" vertical="center" wrapText="1"/>
    </xf>
    <xf numFmtId="0" fontId="38" fillId="9" borderId="8" xfId="0" applyFont="1" applyFill="1" applyBorder="1" applyAlignment="1" applyProtection="1">
      <alignment horizontal="center" vertical="center" wrapText="1"/>
    </xf>
    <xf numFmtId="0" fontId="38" fillId="9" borderId="1" xfId="0" applyFont="1" applyFill="1" applyBorder="1" applyAlignment="1" applyProtection="1">
      <alignment vertical="center" wrapText="1"/>
    </xf>
    <xf numFmtId="0" fontId="38" fillId="9" borderId="1" xfId="0" applyFont="1" applyFill="1" applyBorder="1" applyAlignment="1" applyProtection="1">
      <alignment horizontal="center" vertical="center" wrapText="1"/>
    </xf>
    <xf numFmtId="2" fontId="37" fillId="0" borderId="1" xfId="0" applyNumberFormat="1"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0" fillId="0" borderId="43" xfId="0" applyFont="1" applyFill="1" applyBorder="1" applyAlignment="1" applyProtection="1">
      <alignment horizontal="center" vertical="center"/>
    </xf>
    <xf numFmtId="0" fontId="7" fillId="11" borderId="1" xfId="0" applyFont="1" applyFill="1" applyBorder="1" applyAlignment="1" applyProtection="1">
      <alignment horizontal="left" vertical="center" wrapText="1"/>
    </xf>
    <xf numFmtId="2" fontId="0" fillId="0" borderId="1" xfId="0" applyNumberFormat="1" applyFont="1" applyFill="1" applyBorder="1" applyAlignment="1">
      <alignment horizontal="center" vertical="center" wrapText="1"/>
    </xf>
    <xf numFmtId="2" fontId="1" fillId="10" borderId="1" xfId="0" applyNumberFormat="1" applyFont="1" applyFill="1" applyBorder="1" applyAlignment="1">
      <alignment horizontal="center" vertical="center" wrapText="1"/>
    </xf>
    <xf numFmtId="2" fontId="0" fillId="0" borderId="0" xfId="0" applyNumberFormat="1" applyFont="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pplyProtection="1">
      <alignment vertical="center" wrapText="1"/>
      <protection locked="0"/>
    </xf>
    <xf numFmtId="0" fontId="1" fillId="11" borderId="3" xfId="0" applyFont="1" applyFill="1" applyBorder="1" applyAlignment="1">
      <alignment vertical="center" wrapText="1"/>
    </xf>
    <xf numFmtId="0" fontId="1" fillId="11" borderId="1" xfId="0" applyFont="1" applyFill="1" applyBorder="1" applyAlignment="1">
      <alignment vertical="center" wrapText="1"/>
    </xf>
    <xf numFmtId="1" fontId="1" fillId="11" borderId="1" xfId="0" applyNumberFormat="1" applyFont="1" applyFill="1" applyBorder="1" applyAlignment="1">
      <alignment horizontal="center" vertical="center" wrapText="1"/>
    </xf>
    <xf numFmtId="2" fontId="1" fillId="11" borderId="1" xfId="0" applyNumberFormat="1" applyFont="1" applyFill="1" applyBorder="1" applyAlignment="1">
      <alignment horizontal="center" vertical="center" wrapText="1"/>
    </xf>
    <xf numFmtId="1" fontId="7" fillId="11" borderId="1" xfId="0" applyNumberFormat="1" applyFont="1" applyFill="1" applyBorder="1" applyAlignment="1" applyProtection="1">
      <alignment horizontal="center" vertical="center"/>
    </xf>
    <xf numFmtId="0" fontId="21" fillId="0" borderId="1" xfId="0" applyFont="1" applyBorder="1" applyAlignment="1" applyProtection="1">
      <alignment horizontal="center" vertical="center"/>
    </xf>
    <xf numFmtId="0" fontId="21" fillId="0" borderId="1" xfId="0" applyFont="1" applyFill="1" applyBorder="1" applyAlignment="1" applyProtection="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left"/>
    </xf>
    <xf numFmtId="0" fontId="7" fillId="10" borderId="1" xfId="0" applyFont="1" applyFill="1" applyBorder="1" applyAlignment="1" applyProtection="1">
      <alignment horizontal="left" vertical="center"/>
    </xf>
    <xf numFmtId="2" fontId="7" fillId="11" borderId="1" xfId="0" applyNumberFormat="1" applyFont="1" applyFill="1" applyBorder="1" applyAlignment="1" applyProtection="1">
      <alignment horizontal="center" vertical="center"/>
    </xf>
    <xf numFmtId="0" fontId="25" fillId="0" borderId="1" xfId="0" applyFont="1" applyBorder="1" applyAlignment="1" applyProtection="1">
      <alignment vertical="center" wrapText="1"/>
    </xf>
    <xf numFmtId="0" fontId="29" fillId="0" borderId="1" xfId="0" applyFont="1" applyBorder="1" applyAlignment="1" applyProtection="1">
      <alignment horizontal="center" vertical="center"/>
    </xf>
    <xf numFmtId="167" fontId="29" fillId="17" borderId="1" xfId="0" applyNumberFormat="1" applyFont="1" applyFill="1" applyBorder="1" applyAlignment="1" applyProtection="1">
      <alignment horizontal="center" vertical="center"/>
    </xf>
    <xf numFmtId="0" fontId="26" fillId="0" borderId="13" xfId="0" applyFont="1" applyFill="1" applyBorder="1" applyAlignment="1" applyProtection="1">
      <alignment vertical="center" wrapText="1"/>
    </xf>
    <xf numFmtId="0" fontId="51" fillId="0" borderId="1" xfId="0" applyFont="1" applyBorder="1" applyAlignment="1" applyProtection="1">
      <alignment horizontal="center" vertical="center"/>
    </xf>
    <xf numFmtId="0" fontId="51" fillId="0" borderId="1" xfId="0" applyFont="1" applyBorder="1" applyAlignment="1" applyProtection="1">
      <alignment vertical="center" wrapText="1"/>
    </xf>
    <xf numFmtId="165" fontId="51" fillId="11" borderId="1" xfId="0" applyNumberFormat="1" applyFont="1" applyFill="1" applyBorder="1" applyAlignment="1" applyProtection="1">
      <alignment horizontal="center" vertical="center"/>
    </xf>
    <xf numFmtId="0" fontId="1" fillId="0" borderId="1" xfId="0" applyFont="1" applyFill="1" applyBorder="1"/>
    <xf numFmtId="0" fontId="21" fillId="0" borderId="1" xfId="0" applyFont="1" applyFill="1" applyBorder="1" applyAlignment="1" applyProtection="1">
      <alignment horizontal="left" vertical="center" wrapText="1"/>
    </xf>
    <xf numFmtId="1" fontId="21" fillId="0" borderId="1" xfId="0" applyNumberFormat="1" applyFont="1" applyFill="1" applyBorder="1" applyAlignment="1" applyProtection="1">
      <alignment horizontal="center" vertical="center" wrapText="1"/>
    </xf>
    <xf numFmtId="2" fontId="21" fillId="0" borderId="1" xfId="0" applyNumberFormat="1" applyFont="1" applyFill="1" applyBorder="1" applyAlignment="1" applyProtection="1">
      <alignment horizontal="center" vertical="center" wrapText="1"/>
    </xf>
    <xf numFmtId="0" fontId="21" fillId="10" borderId="13" xfId="0" applyFont="1" applyFill="1" applyBorder="1" applyAlignment="1" applyProtection="1">
      <alignment horizontal="center" vertical="center" wrapText="1"/>
    </xf>
    <xf numFmtId="0" fontId="37" fillId="10" borderId="1" xfId="0" applyFont="1" applyFill="1" applyBorder="1"/>
    <xf numFmtId="0" fontId="0" fillId="10" borderId="1" xfId="0" applyFill="1" applyBorder="1"/>
    <xf numFmtId="0" fontId="0" fillId="10" borderId="1" xfId="0" applyFill="1" applyBorder="1" applyAlignment="1">
      <alignment horizontal="center"/>
    </xf>
    <xf numFmtId="2" fontId="21" fillId="10" borderId="1" xfId="0" applyNumberFormat="1" applyFont="1" applyFill="1" applyBorder="1" applyAlignment="1" applyProtection="1">
      <alignment horizontal="center" vertical="center" wrapText="1"/>
    </xf>
    <xf numFmtId="0" fontId="1" fillId="10" borderId="1" xfId="0" applyFont="1" applyFill="1" applyBorder="1"/>
    <xf numFmtId="0" fontId="21" fillId="10" borderId="1" xfId="0" applyFont="1" applyFill="1" applyBorder="1" applyAlignment="1" applyProtection="1">
      <alignment horizontal="left" vertical="center" wrapText="1"/>
    </xf>
    <xf numFmtId="0" fontId="21" fillId="10" borderId="1" xfId="0" applyFont="1" applyFill="1" applyBorder="1" applyAlignment="1" applyProtection="1">
      <alignment horizontal="center" vertical="center" wrapText="1"/>
    </xf>
    <xf numFmtId="0" fontId="0" fillId="10" borderId="0" xfId="0" applyFill="1"/>
    <xf numFmtId="0" fontId="1" fillId="12" borderId="1" xfId="0" applyFont="1" applyFill="1" applyBorder="1"/>
    <xf numFmtId="0" fontId="20" fillId="12" borderId="13" xfId="0" applyFont="1" applyFill="1" applyBorder="1" applyAlignment="1" applyProtection="1">
      <alignment horizontal="center" vertical="center" wrapText="1"/>
    </xf>
    <xf numFmtId="0" fontId="20" fillId="10" borderId="4" xfId="0" applyFont="1" applyFill="1" applyBorder="1" applyAlignment="1" applyProtection="1">
      <alignment horizontal="center" vertical="center"/>
    </xf>
    <xf numFmtId="0" fontId="20" fillId="10" borderId="1" xfId="0" applyFont="1" applyFill="1" applyBorder="1" applyAlignment="1" applyProtection="1">
      <alignment horizontal="left" vertical="center"/>
    </xf>
    <xf numFmtId="164" fontId="21" fillId="24" borderId="1" xfId="0" applyNumberFormat="1" applyFont="1" applyFill="1" applyBorder="1" applyAlignment="1" applyProtection="1">
      <alignment horizontal="center" vertical="center"/>
    </xf>
    <xf numFmtId="164" fontId="37" fillId="24" borderId="1" xfId="0" applyNumberFormat="1" applyFont="1" applyFill="1" applyBorder="1" applyAlignment="1" applyProtection="1">
      <alignment horizontal="center" vertical="center" wrapText="1"/>
    </xf>
    <xf numFmtId="164" fontId="11" fillId="22" borderId="1" xfId="0" applyNumberFormat="1" applyFont="1" applyFill="1" applyBorder="1" applyAlignment="1" applyProtection="1">
      <alignment horizontal="center" vertical="center" wrapText="1"/>
    </xf>
    <xf numFmtId="164" fontId="20" fillId="22" borderId="1" xfId="0" applyNumberFormat="1" applyFont="1" applyFill="1" applyBorder="1" applyAlignment="1" applyProtection="1">
      <alignment horizontal="center" vertical="center" wrapText="1"/>
    </xf>
    <xf numFmtId="164" fontId="20" fillId="22" borderId="1" xfId="0" applyNumberFormat="1" applyFont="1" applyFill="1" applyBorder="1" applyAlignment="1" applyProtection="1">
      <alignment horizontal="left" vertical="center" wrapText="1"/>
    </xf>
    <xf numFmtId="164" fontId="20" fillId="22" borderId="2" xfId="0" applyNumberFormat="1" applyFont="1" applyFill="1" applyBorder="1" applyAlignment="1" applyProtection="1">
      <alignment horizontal="center" vertical="center" wrapText="1"/>
    </xf>
    <xf numFmtId="164" fontId="20" fillId="22" borderId="3" xfId="0" applyNumberFormat="1" applyFont="1" applyFill="1" applyBorder="1" applyAlignment="1" applyProtection="1">
      <alignment horizontal="center" vertical="center" wrapText="1"/>
    </xf>
    <xf numFmtId="164" fontId="20" fillId="22" borderId="2" xfId="0" applyNumberFormat="1" applyFont="1" applyFill="1" applyBorder="1" applyAlignment="1" applyProtection="1">
      <alignment horizontal="left" vertical="center" wrapText="1"/>
    </xf>
    <xf numFmtId="0" fontId="20" fillId="12" borderId="4" xfId="0" applyFont="1" applyFill="1" applyBorder="1" applyAlignment="1" applyProtection="1">
      <alignment horizontal="center" vertical="center"/>
    </xf>
    <xf numFmtId="0" fontId="20" fillId="12" borderId="1" xfId="0" applyFont="1" applyFill="1" applyBorder="1" applyAlignment="1" applyProtection="1">
      <alignment vertical="center" wrapText="1"/>
    </xf>
    <xf numFmtId="0" fontId="20" fillId="12" borderId="1" xfId="0" applyFont="1" applyFill="1" applyBorder="1" applyAlignment="1" applyProtection="1">
      <alignment horizontal="center" vertical="center" wrapText="1"/>
    </xf>
    <xf numFmtId="0" fontId="21" fillId="12" borderId="1" xfId="0" applyFont="1" applyFill="1" applyBorder="1" applyAlignment="1" applyProtection="1">
      <alignment horizontal="center" vertical="center"/>
    </xf>
    <xf numFmtId="164" fontId="21" fillId="12" borderId="1" xfId="0" applyNumberFormat="1" applyFont="1" applyFill="1" applyBorder="1" applyAlignment="1" applyProtection="1">
      <alignment horizontal="center" vertical="center"/>
    </xf>
    <xf numFmtId="164" fontId="21" fillId="12" borderId="4" xfId="0" applyNumberFormat="1" applyFont="1" applyFill="1" applyBorder="1" applyAlignment="1" applyProtection="1">
      <alignment horizontal="center" vertical="center" wrapText="1"/>
    </xf>
    <xf numFmtId="0" fontId="21" fillId="12" borderId="1" xfId="0" applyFont="1" applyFill="1" applyBorder="1" applyAlignment="1" applyProtection="1">
      <alignment vertical="center" wrapText="1"/>
    </xf>
    <xf numFmtId="0" fontId="20" fillId="10" borderId="1" xfId="0" applyFont="1" applyFill="1" applyBorder="1" applyAlignment="1" applyProtection="1">
      <alignment vertical="center" wrapText="1"/>
    </xf>
    <xf numFmtId="0" fontId="20" fillId="10" borderId="1" xfId="0" applyFont="1" applyFill="1" applyBorder="1" applyAlignment="1" applyProtection="1">
      <alignment horizontal="center" vertical="center" wrapText="1"/>
    </xf>
    <xf numFmtId="0" fontId="21" fillId="10" borderId="1" xfId="0" applyFont="1" applyFill="1" applyBorder="1" applyAlignment="1" applyProtection="1">
      <alignment horizontal="center" vertical="center"/>
    </xf>
    <xf numFmtId="164" fontId="21" fillId="10" borderId="1" xfId="0" applyNumberFormat="1" applyFont="1" applyFill="1" applyBorder="1" applyAlignment="1" applyProtection="1">
      <alignment horizontal="center" vertical="center"/>
    </xf>
    <xf numFmtId="164" fontId="21" fillId="10" borderId="4" xfId="0" applyNumberFormat="1" applyFont="1" applyFill="1" applyBorder="1" applyAlignment="1" applyProtection="1">
      <alignment horizontal="center" vertical="center" wrapText="1"/>
    </xf>
    <xf numFmtId="0" fontId="21" fillId="10" borderId="1" xfId="0" applyFont="1" applyFill="1" applyBorder="1" applyAlignment="1" applyProtection="1">
      <alignment vertical="center" wrapText="1"/>
    </xf>
    <xf numFmtId="0" fontId="21" fillId="0" borderId="4" xfId="0" applyFont="1" applyFill="1" applyBorder="1" applyAlignment="1" applyProtection="1">
      <alignment horizontal="center" vertical="center"/>
    </xf>
    <xf numFmtId="0" fontId="11" fillId="0" borderId="1" xfId="0" applyFont="1" applyBorder="1" applyAlignment="1" applyProtection="1">
      <alignment vertical="center" wrapText="1"/>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xf>
    <xf numFmtId="164" fontId="21" fillId="0" borderId="3" xfId="0" applyNumberFormat="1" applyFont="1" applyFill="1" applyBorder="1" applyAlignment="1" applyProtection="1">
      <alignment horizontal="center" vertical="center" wrapText="1"/>
    </xf>
    <xf numFmtId="164" fontId="21" fillId="0" borderId="3" xfId="0" applyNumberFormat="1" applyFont="1" applyFill="1" applyBorder="1" applyAlignment="1" applyProtection="1">
      <alignment horizontal="left" vertical="center" wrapText="1"/>
    </xf>
    <xf numFmtId="0" fontId="29" fillId="0" borderId="1" xfId="0" applyFont="1" applyBorder="1" applyAlignment="1">
      <alignment horizontal="left" vertical="center"/>
    </xf>
    <xf numFmtId="0" fontId="29" fillId="0" borderId="1" xfId="0" applyFont="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8" fillId="10" borderId="1" xfId="0" applyFont="1" applyFill="1" applyBorder="1" applyAlignment="1">
      <alignment horizontal="center" vertical="center"/>
    </xf>
    <xf numFmtId="0" fontId="28" fillId="10" borderId="1" xfId="0" applyFont="1" applyFill="1" applyBorder="1" applyAlignment="1">
      <alignment horizontal="left" vertical="center" wrapText="1"/>
    </xf>
    <xf numFmtId="0" fontId="28" fillId="10" borderId="1" xfId="0" applyFont="1" applyFill="1" applyBorder="1" applyAlignment="1">
      <alignment vertical="center"/>
    </xf>
    <xf numFmtId="0" fontId="0" fillId="0" borderId="0" xfId="0" applyAlignment="1">
      <alignment vertical="center"/>
    </xf>
    <xf numFmtId="0" fontId="7" fillId="11" borderId="1" xfId="0" applyFont="1" applyFill="1" applyBorder="1" applyAlignment="1" applyProtection="1">
      <alignment horizontal="center" vertical="center" wrapText="1"/>
    </xf>
    <xf numFmtId="0" fontId="8" fillId="0" borderId="13" xfId="0" applyFont="1" applyBorder="1" applyAlignment="1" applyProtection="1">
      <alignment horizontal="center" vertical="center"/>
    </xf>
    <xf numFmtId="0" fontId="20" fillId="10" borderId="17" xfId="0" applyFont="1" applyFill="1" applyBorder="1" applyAlignment="1" applyProtection="1">
      <alignment horizontal="center" vertical="center" wrapText="1"/>
    </xf>
    <xf numFmtId="0" fontId="20" fillId="10" borderId="13" xfId="0" applyFont="1" applyFill="1" applyBorder="1" applyAlignment="1" applyProtection="1">
      <alignment vertical="center" wrapText="1"/>
    </xf>
    <xf numFmtId="0" fontId="20" fillId="10" borderId="3" xfId="0" applyFont="1" applyFill="1" applyBorder="1" applyAlignment="1" applyProtection="1">
      <alignment horizontal="left" vertical="center" wrapText="1"/>
    </xf>
    <xf numFmtId="0" fontId="20" fillId="10" borderId="3" xfId="0" applyFont="1" applyFill="1" applyBorder="1" applyAlignment="1" applyProtection="1">
      <alignment horizontal="center" vertical="center" wrapText="1"/>
    </xf>
    <xf numFmtId="2" fontId="20" fillId="10" borderId="3" xfId="0" applyNumberFormat="1" applyFont="1" applyFill="1" applyBorder="1" applyAlignment="1" applyProtection="1">
      <alignment horizontal="center" vertical="center" wrapText="1"/>
    </xf>
    <xf numFmtId="2" fontId="20" fillId="10" borderId="28" xfId="0" applyNumberFormat="1" applyFont="1" applyFill="1" applyBorder="1" applyAlignment="1" applyProtection="1">
      <alignment horizontal="center" vertical="center" wrapText="1"/>
    </xf>
    <xf numFmtId="0" fontId="20" fillId="26" borderId="17" xfId="0" applyFont="1" applyFill="1" applyBorder="1" applyAlignment="1" applyProtection="1">
      <alignment horizontal="center" vertical="center" wrapText="1"/>
    </xf>
    <xf numFmtId="0" fontId="20" fillId="26" borderId="13" xfId="0" applyFont="1" applyFill="1" applyBorder="1" applyAlignment="1" applyProtection="1">
      <alignment vertical="center" wrapText="1"/>
    </xf>
    <xf numFmtId="0" fontId="20" fillId="26" borderId="3" xfId="0" applyFont="1" applyFill="1" applyBorder="1" applyAlignment="1" applyProtection="1">
      <alignment horizontal="left" vertical="center" wrapText="1"/>
    </xf>
    <xf numFmtId="0" fontId="20" fillId="26" borderId="3" xfId="0" applyFont="1" applyFill="1" applyBorder="1" applyAlignment="1" applyProtection="1">
      <alignment horizontal="center" vertical="center" wrapText="1"/>
    </xf>
    <xf numFmtId="2" fontId="20" fillId="26" borderId="3" xfId="0" applyNumberFormat="1" applyFont="1" applyFill="1" applyBorder="1" applyAlignment="1" applyProtection="1">
      <alignment horizontal="center" vertical="center" wrapText="1"/>
    </xf>
    <xf numFmtId="2" fontId="20" fillId="26" borderId="28" xfId="0" applyNumberFormat="1" applyFont="1" applyFill="1" applyBorder="1" applyAlignment="1" applyProtection="1">
      <alignment horizontal="center" vertical="center" wrapText="1"/>
    </xf>
    <xf numFmtId="164" fontId="7" fillId="11" borderId="1" xfId="0" applyNumberFormat="1" applyFont="1" applyFill="1" applyBorder="1" applyAlignment="1" applyProtection="1">
      <alignment horizontal="center" vertical="center"/>
    </xf>
    <xf numFmtId="0" fontId="28" fillId="4"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7" fillId="12" borderId="1" xfId="0" applyFont="1" applyFill="1" applyBorder="1" applyAlignment="1" applyProtection="1">
      <alignment horizontal="center" vertical="center"/>
    </xf>
    <xf numFmtId="0" fontId="7" fillId="12" borderId="1" xfId="0" applyFont="1" applyFill="1" applyBorder="1" applyAlignment="1" applyProtection="1">
      <alignment horizontal="left" vertical="center"/>
    </xf>
    <xf numFmtId="0" fontId="0" fillId="14"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8" fillId="0" borderId="0" xfId="0" applyFont="1" applyProtection="1"/>
    <xf numFmtId="0" fontId="8" fillId="0" borderId="0" xfId="0" applyFont="1" applyAlignment="1" applyProtection="1">
      <alignment horizontal="center" vertical="center"/>
    </xf>
    <xf numFmtId="0" fontId="8" fillId="0" borderId="0" xfId="0" applyFont="1" applyAlignment="1" applyProtection="1">
      <alignment horizontal="center"/>
    </xf>
    <xf numFmtId="0" fontId="8" fillId="0" borderId="1" xfId="0" applyFont="1" applyBorder="1" applyProtection="1"/>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xf>
    <xf numFmtId="0" fontId="7" fillId="10" borderId="1" xfId="0" applyFont="1" applyFill="1" applyBorder="1" applyAlignment="1" applyProtection="1">
      <alignment horizontal="left" vertical="center" wrapText="1"/>
    </xf>
    <xf numFmtId="0" fontId="7" fillId="10" borderId="4" xfId="0" applyFont="1" applyFill="1" applyBorder="1" applyAlignment="1" applyProtection="1">
      <alignment horizontal="center" vertical="center"/>
    </xf>
    <xf numFmtId="0" fontId="8" fillId="10" borderId="1" xfId="0" applyFont="1" applyFill="1" applyBorder="1" applyProtection="1"/>
    <xf numFmtId="0" fontId="15" fillId="10" borderId="1" xfId="0" applyFont="1" applyFill="1" applyBorder="1" applyAlignment="1" applyProtection="1">
      <alignment horizontal="center" vertical="center"/>
    </xf>
    <xf numFmtId="0" fontId="15" fillId="10"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indent="1"/>
    </xf>
    <xf numFmtId="0" fontId="8" fillId="4" borderId="2" xfId="0" applyFont="1" applyFill="1" applyBorder="1" applyAlignment="1" applyProtection="1">
      <alignment horizontal="center" vertical="center" wrapText="1"/>
    </xf>
    <xf numFmtId="0" fontId="8" fillId="0" borderId="1" xfId="0" applyFont="1" applyBorder="1" applyAlignment="1" applyProtection="1">
      <alignment horizontal="center"/>
    </xf>
    <xf numFmtId="0" fontId="8" fillId="0" borderId="1" xfId="0" applyFont="1" applyBorder="1" applyAlignment="1" applyProtection="1">
      <alignment vertical="center" wrapText="1"/>
    </xf>
    <xf numFmtId="0" fontId="8" fillId="0" borderId="1" xfId="0" applyFont="1" applyFill="1" applyBorder="1" applyAlignment="1" applyProtection="1">
      <alignment vertical="center"/>
    </xf>
    <xf numFmtId="164" fontId="8" fillId="0" borderId="1" xfId="0" applyNumberFormat="1" applyFont="1" applyFill="1" applyBorder="1" applyAlignment="1" applyProtection="1">
      <alignment horizontal="center" vertical="center"/>
    </xf>
    <xf numFmtId="0" fontId="7" fillId="7" borderId="1" xfId="0" applyFont="1" applyFill="1" applyBorder="1" applyAlignment="1" applyProtection="1">
      <alignment vertical="center" wrapText="1"/>
    </xf>
    <xf numFmtId="0" fontId="8" fillId="7" borderId="1" xfId="0" applyFont="1" applyFill="1" applyBorder="1" applyAlignment="1" applyProtection="1">
      <alignment horizontal="center" vertical="center"/>
    </xf>
    <xf numFmtId="0" fontId="7"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2" xfId="0" applyFont="1" applyFill="1" applyBorder="1" applyAlignment="1" applyProtection="1">
      <alignment horizontal="center" vertical="center"/>
    </xf>
    <xf numFmtId="0" fontId="7" fillId="12" borderId="1" xfId="0" applyFont="1" applyFill="1" applyBorder="1" applyAlignment="1" applyProtection="1">
      <alignment horizontal="left" vertical="center" wrapText="1" indent="1"/>
    </xf>
    <xf numFmtId="0" fontId="25" fillId="12" borderId="1" xfId="0" applyFont="1" applyFill="1" applyBorder="1" applyAlignment="1" applyProtection="1">
      <alignment horizontal="center" vertical="center" wrapText="1"/>
    </xf>
    <xf numFmtId="0" fontId="25" fillId="12" borderId="1" xfId="0" applyFont="1" applyFill="1" applyBorder="1" applyAlignment="1" applyProtection="1">
      <alignment horizontal="center" vertical="center"/>
    </xf>
    <xf numFmtId="0" fontId="0" fillId="0" borderId="5" xfId="0" applyBorder="1" applyProtection="1"/>
    <xf numFmtId="0" fontId="7" fillId="12" borderId="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8" fillId="7" borderId="4" xfId="0" applyFont="1" applyFill="1" applyBorder="1" applyAlignment="1" applyProtection="1">
      <alignment horizontal="center" vertical="center" wrapText="1"/>
    </xf>
    <xf numFmtId="0" fontId="15" fillId="19" borderId="13" xfId="0" applyFont="1" applyFill="1" applyBorder="1" applyAlignment="1" applyProtection="1">
      <alignment horizontal="center" vertical="center"/>
    </xf>
    <xf numFmtId="0" fontId="15" fillId="19" borderId="1" xfId="0" applyFont="1" applyFill="1" applyBorder="1" applyAlignment="1" applyProtection="1">
      <alignment vertical="center" wrapText="1"/>
    </xf>
    <xf numFmtId="0" fontId="15" fillId="19" borderId="1" xfId="0" applyFont="1" applyFill="1" applyBorder="1" applyAlignment="1" applyProtection="1">
      <alignment horizontal="left" vertical="center" wrapText="1"/>
    </xf>
    <xf numFmtId="0" fontId="8" fillId="19" borderId="1" xfId="0" applyFont="1" applyFill="1" applyBorder="1" applyAlignment="1" applyProtection="1">
      <alignment horizontal="center" vertical="center"/>
    </xf>
    <xf numFmtId="0" fontId="8" fillId="19" borderId="4" xfId="0" applyFont="1" applyFill="1" applyBorder="1" applyAlignment="1" applyProtection="1">
      <alignment horizontal="center" vertical="center" wrapText="1"/>
    </xf>
    <xf numFmtId="0" fontId="15" fillId="19" borderId="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xf>
    <xf numFmtId="0" fontId="15" fillId="19" borderId="1" xfId="0" applyFont="1" applyFill="1" applyBorder="1" applyAlignment="1" applyProtection="1">
      <alignment horizontal="center" vertical="center"/>
    </xf>
    <xf numFmtId="0" fontId="21" fillId="0" borderId="1" xfId="0" applyFont="1" applyBorder="1" applyAlignment="1" applyProtection="1">
      <alignment vertical="center" wrapText="1"/>
    </xf>
    <xf numFmtId="0" fontId="21" fillId="0" borderId="0" xfId="0" applyFont="1" applyFill="1" applyBorder="1" applyAlignment="1" applyProtection="1">
      <alignment horizontal="center" vertical="center"/>
    </xf>
    <xf numFmtId="0" fontId="21" fillId="0" borderId="3"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left" vertical="center" wrapText="1"/>
    </xf>
    <xf numFmtId="0" fontId="21" fillId="0" borderId="3" xfId="0" applyFont="1" applyBorder="1" applyAlignment="1" applyProtection="1">
      <alignment horizontal="center" vertical="center" wrapText="1"/>
    </xf>
    <xf numFmtId="0" fontId="21" fillId="0" borderId="2" xfId="0" applyFont="1" applyBorder="1" applyAlignment="1" applyProtection="1">
      <alignment horizontal="left" vertical="center" wrapText="1"/>
    </xf>
    <xf numFmtId="0" fontId="21" fillId="0" borderId="2" xfId="0" applyFont="1" applyBorder="1" applyAlignment="1" applyProtection="1">
      <alignment horizontal="center" vertical="center" wrapText="1"/>
    </xf>
    <xf numFmtId="0" fontId="7" fillId="7" borderId="17" xfId="0" applyFont="1" applyFill="1" applyBorder="1" applyAlignment="1" applyProtection="1">
      <alignment horizontal="center" vertical="center"/>
    </xf>
    <xf numFmtId="0" fontId="7" fillId="7" borderId="3" xfId="0" applyFont="1" applyFill="1" applyBorder="1" applyAlignment="1" applyProtection="1">
      <alignment vertical="center" wrapText="1"/>
    </xf>
    <xf numFmtId="0" fontId="8" fillId="7" borderId="3" xfId="0" applyFont="1" applyFill="1" applyBorder="1" applyAlignment="1" applyProtection="1">
      <alignment horizontal="center" vertical="center"/>
    </xf>
    <xf numFmtId="0" fontId="8" fillId="7" borderId="12" xfId="0" applyFont="1" applyFill="1" applyBorder="1" applyAlignment="1" applyProtection="1">
      <alignment horizontal="center" vertical="center" wrapText="1"/>
    </xf>
    <xf numFmtId="0" fontId="8" fillId="19" borderId="1" xfId="0" applyFont="1" applyFill="1" applyBorder="1" applyAlignment="1" applyProtection="1">
      <alignment vertical="center" wrapText="1"/>
    </xf>
    <xf numFmtId="0" fontId="21" fillId="0" borderId="1" xfId="0" applyFont="1" applyFill="1" applyBorder="1" applyAlignment="1" applyProtection="1">
      <alignment vertical="center"/>
    </xf>
    <xf numFmtId="0" fontId="21" fillId="0" borderId="6" xfId="0" applyFont="1" applyBorder="1" applyAlignment="1" applyProtection="1">
      <alignment horizontal="center" vertical="center" wrapText="1"/>
    </xf>
    <xf numFmtId="0" fontId="21" fillId="0" borderId="1" xfId="0" applyFont="1" applyFill="1" applyBorder="1" applyAlignment="1" applyProtection="1">
      <alignment horizontal="left" vertical="center"/>
    </xf>
    <xf numFmtId="0" fontId="21" fillId="0" borderId="0" xfId="0" applyFont="1" applyBorder="1" applyAlignment="1" applyProtection="1">
      <alignment horizontal="center" vertical="center" wrapText="1"/>
    </xf>
    <xf numFmtId="0" fontId="8" fillId="4" borderId="8" xfId="0" applyFont="1" applyFill="1" applyBorder="1" applyAlignment="1" applyProtection="1">
      <alignment horizontal="center" vertical="center"/>
    </xf>
    <xf numFmtId="0" fontId="8" fillId="4" borderId="2" xfId="0" applyFont="1" applyFill="1" applyBorder="1" applyAlignment="1" applyProtection="1">
      <alignment vertical="center" wrapText="1"/>
    </xf>
    <xf numFmtId="2" fontId="8" fillId="4" borderId="1"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xf>
    <xf numFmtId="0" fontId="8" fillId="4" borderId="1" xfId="0" applyFont="1" applyFill="1" applyBorder="1" applyAlignment="1" applyProtection="1">
      <alignment vertical="center" wrapText="1"/>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1" fillId="0" borderId="1" xfId="0" applyFont="1" applyBorder="1" applyProtection="1"/>
    <xf numFmtId="0" fontId="7" fillId="19" borderId="14" xfId="0" applyFont="1" applyFill="1" applyBorder="1" applyAlignment="1" applyProtection="1">
      <alignment horizontal="center" vertical="center"/>
    </xf>
    <xf numFmtId="0" fontId="7" fillId="19" borderId="2" xfId="0" applyFont="1" applyFill="1" applyBorder="1" applyAlignment="1" applyProtection="1">
      <alignment vertical="center" wrapText="1"/>
    </xf>
    <xf numFmtId="0" fontId="8" fillId="19" borderId="2" xfId="0" applyFont="1" applyFill="1" applyBorder="1" applyAlignment="1" applyProtection="1">
      <alignment horizontal="center" vertical="center" wrapText="1"/>
    </xf>
    <xf numFmtId="2" fontId="8" fillId="19" borderId="2" xfId="0" applyNumberFormat="1" applyFont="1" applyFill="1" applyBorder="1" applyAlignment="1" applyProtection="1">
      <alignment horizontal="center" vertical="center"/>
    </xf>
    <xf numFmtId="2" fontId="8" fillId="19" borderId="19" xfId="0" applyNumberFormat="1" applyFont="1" applyFill="1" applyBorder="1" applyAlignment="1" applyProtection="1">
      <alignment horizontal="center" vertical="center"/>
    </xf>
    <xf numFmtId="2" fontId="8" fillId="4" borderId="2" xfId="0" applyNumberFormat="1" applyFont="1" applyFill="1" applyBorder="1" applyAlignment="1" applyProtection="1">
      <alignment horizontal="center" vertical="center"/>
    </xf>
    <xf numFmtId="2" fontId="8" fillId="4" borderId="2" xfId="0" applyNumberFormat="1" applyFont="1" applyFill="1" applyBorder="1" applyAlignment="1" applyProtection="1">
      <alignment horizontal="left" vertical="center"/>
    </xf>
    <xf numFmtId="0" fontId="8" fillId="4" borderId="8" xfId="0" applyFont="1" applyFill="1" applyBorder="1" applyAlignment="1" applyProtection="1">
      <alignment horizontal="center" vertical="center" wrapText="1"/>
    </xf>
    <xf numFmtId="0" fontId="8" fillId="4" borderId="8" xfId="0" applyFont="1" applyFill="1" applyBorder="1" applyAlignment="1" applyProtection="1">
      <alignment horizontal="left" vertical="center" wrapText="1"/>
    </xf>
    <xf numFmtId="0" fontId="7" fillId="19" borderId="8" xfId="0" applyFont="1" applyFill="1" applyBorder="1" applyAlignment="1" applyProtection="1">
      <alignment horizontal="center" vertical="center" wrapText="1"/>
    </xf>
    <xf numFmtId="0" fontId="7" fillId="19" borderId="8" xfId="0" applyFont="1" applyFill="1" applyBorder="1" applyAlignment="1" applyProtection="1">
      <alignment horizontal="left" vertical="center" wrapText="1"/>
    </xf>
    <xf numFmtId="0" fontId="8" fillId="19" borderId="8" xfId="0" applyFont="1" applyFill="1" applyBorder="1" applyAlignment="1" applyProtection="1">
      <alignment horizontal="center" vertical="center" wrapText="1"/>
    </xf>
    <xf numFmtId="0" fontId="8" fillId="19" borderId="8"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8"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indent="1"/>
    </xf>
    <xf numFmtId="0" fontId="8" fillId="0" borderId="33" xfId="0" applyFont="1" applyFill="1" applyBorder="1" applyAlignment="1" applyProtection="1">
      <alignment horizontal="left" vertical="center" wrapText="1" indent="1"/>
    </xf>
    <xf numFmtId="0" fontId="7" fillId="4"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7" fillId="0" borderId="1" xfId="0" applyFont="1" applyBorder="1" applyAlignment="1" applyProtection="1">
      <alignment horizontal="center" vertical="center"/>
    </xf>
    <xf numFmtId="0" fontId="5" fillId="25" borderId="0" xfId="0" applyFont="1" applyFill="1" applyAlignment="1">
      <alignment vertical="center"/>
    </xf>
    <xf numFmtId="0" fontId="7" fillId="10" borderId="1" xfId="0" applyFont="1" applyFill="1" applyBorder="1" applyAlignment="1" applyProtection="1">
      <alignment vertical="center"/>
    </xf>
    <xf numFmtId="2" fontId="8" fillId="27" borderId="2" xfId="0" applyNumberFormat="1" applyFont="1" applyFill="1" applyBorder="1" applyAlignment="1" applyProtection="1">
      <alignment horizontal="center" vertical="center"/>
    </xf>
    <xf numFmtId="0" fontId="7" fillId="27" borderId="1" xfId="0" applyFont="1" applyFill="1" applyBorder="1" applyAlignment="1" applyProtection="1">
      <alignment horizontal="center" vertical="center"/>
    </xf>
    <xf numFmtId="0" fontId="8" fillId="27" borderId="6" xfId="0" applyFont="1" applyFill="1" applyBorder="1" applyAlignment="1" applyProtection="1">
      <alignment horizontal="left" vertical="center" wrapText="1"/>
    </xf>
    <xf numFmtId="0" fontId="8" fillId="27" borderId="8" xfId="0" applyFont="1" applyFill="1" applyBorder="1" applyAlignment="1" applyProtection="1">
      <alignment horizontal="left" vertical="center" wrapText="1"/>
    </xf>
    <xf numFmtId="0" fontId="8" fillId="27" borderId="8" xfId="0" applyFont="1" applyFill="1" applyBorder="1" applyAlignment="1" applyProtection="1">
      <alignment horizontal="center" vertical="center" wrapText="1"/>
    </xf>
    <xf numFmtId="0" fontId="8" fillId="0" borderId="0" xfId="0" applyFont="1" applyProtection="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8" fillId="0" borderId="1" xfId="0" applyFont="1" applyBorder="1" applyProtection="1">
      <protection locked="0"/>
    </xf>
    <xf numFmtId="0" fontId="7" fillId="10" borderId="1" xfId="0" applyFont="1" applyFill="1" applyBorder="1" applyAlignment="1" applyProtection="1">
      <alignment horizontal="center" vertical="center"/>
      <protection locked="0"/>
    </xf>
    <xf numFmtId="0" fontId="7" fillId="10" borderId="4" xfId="0" applyFont="1" applyFill="1" applyBorder="1" applyAlignment="1" applyProtection="1">
      <alignment horizontal="center" vertical="center"/>
      <protection locked="0"/>
    </xf>
    <xf numFmtId="0" fontId="8" fillId="10" borderId="1" xfId="0" applyFont="1" applyFill="1" applyBorder="1" applyProtection="1">
      <protection locked="0"/>
    </xf>
    <xf numFmtId="0" fontId="15" fillId="10" borderId="1" xfId="0" applyFont="1" applyFill="1" applyBorder="1" applyAlignment="1" applyProtection="1">
      <alignment horizontal="center" vertical="center"/>
      <protection locked="0"/>
    </xf>
    <xf numFmtId="0" fontId="8" fillId="0" borderId="0" xfId="0" applyFont="1" applyFill="1" applyProtection="1">
      <protection locked="0"/>
    </xf>
    <xf numFmtId="0" fontId="8" fillId="0" borderId="1" xfId="0" applyFont="1" applyBorder="1" applyAlignment="1" applyProtection="1">
      <alignment horizontal="left" vertical="center" wrapText="1" indent="1"/>
      <protection locked="0"/>
    </xf>
    <xf numFmtId="0" fontId="7" fillId="11" borderId="1" xfId="0" applyFont="1" applyFill="1" applyBorder="1" applyAlignment="1" applyProtection="1">
      <alignment horizontal="center" vertical="center"/>
      <protection locked="0"/>
    </xf>
    <xf numFmtId="0" fontId="8" fillId="0" borderId="4" xfId="0" applyFont="1" applyBorder="1" applyAlignment="1" applyProtection="1">
      <alignment horizontal="center"/>
      <protection locked="0"/>
    </xf>
    <xf numFmtId="0" fontId="8" fillId="0" borderId="1" xfId="0" applyFont="1" applyFill="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64" fontId="8" fillId="0" borderId="4" xfId="0" applyNumberFormat="1" applyFont="1" applyFill="1" applyBorder="1" applyAlignment="1" applyProtection="1">
      <alignment horizontal="center" vertical="center"/>
      <protection locked="0"/>
    </xf>
    <xf numFmtId="2" fontId="8" fillId="0" borderId="1" xfId="0" applyNumberFormat="1" applyFont="1" applyFill="1" applyBorder="1" applyAlignment="1" applyProtection="1">
      <alignment horizontal="center" vertical="center"/>
      <protection locked="0"/>
    </xf>
    <xf numFmtId="2" fontId="8" fillId="0" borderId="4"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locked="0"/>
    </xf>
    <xf numFmtId="1" fontId="8" fillId="0" borderId="4" xfId="0" applyNumberFormat="1" applyFont="1" applyFill="1" applyBorder="1" applyAlignment="1" applyProtection="1">
      <alignment horizontal="center" vertical="center"/>
      <protection locked="0"/>
    </xf>
    <xf numFmtId="0" fontId="8" fillId="4" borderId="2" xfId="0" applyFont="1" applyFill="1" applyBorder="1" applyAlignment="1" applyProtection="1">
      <alignment horizontal="left" vertical="center" wrapText="1"/>
      <protection locked="0"/>
    </xf>
    <xf numFmtId="0" fontId="8" fillId="7" borderId="1" xfId="0" applyFont="1" applyFill="1" applyBorder="1" applyProtection="1">
      <protection locked="0"/>
    </xf>
    <xf numFmtId="0" fontId="7" fillId="0" borderId="1" xfId="0" applyFont="1" applyBorder="1" applyAlignment="1" applyProtection="1">
      <alignment vertical="center" wrapText="1"/>
      <protection locked="0"/>
    </xf>
    <xf numFmtId="164" fontId="37" fillId="14" borderId="1" xfId="0" applyNumberFormat="1"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1" fontId="7" fillId="0" borderId="1"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20" fillId="12" borderId="1" xfId="0" applyFont="1" applyFill="1" applyBorder="1" applyAlignment="1" applyProtection="1">
      <alignment vertical="center" wrapText="1"/>
      <protection locked="0"/>
    </xf>
    <xf numFmtId="0" fontId="20" fillId="10" borderId="1"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8" fillId="0" borderId="0" xfId="0" applyFont="1" applyFill="1" applyBorder="1" applyProtection="1">
      <protection locked="0"/>
    </xf>
    <xf numFmtId="0" fontId="21" fillId="0" borderId="1" xfId="0" applyFont="1" applyBorder="1" applyAlignment="1" applyProtection="1">
      <alignment horizontal="center" vertical="center"/>
      <protection locked="0"/>
    </xf>
    <xf numFmtId="0" fontId="0" fillId="0" borderId="0" xfId="0" applyProtection="1">
      <protection locked="0"/>
    </xf>
    <xf numFmtId="164" fontId="21" fillId="0" borderId="1" xfId="0"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164" fontId="11" fillId="0" borderId="1" xfId="0" applyNumberFormat="1" applyFont="1" applyFill="1" applyBorder="1" applyAlignment="1" applyProtection="1">
      <alignment horizontal="center" vertical="center"/>
      <protection locked="0"/>
    </xf>
    <xf numFmtId="0" fontId="0" fillId="0" borderId="6" xfId="0" applyBorder="1" applyProtection="1">
      <protection locked="0"/>
    </xf>
    <xf numFmtId="164" fontId="20" fillId="22" borderId="1" xfId="0" applyNumberFormat="1" applyFont="1" applyFill="1" applyBorder="1" applyAlignment="1" applyProtection="1">
      <alignment horizontal="center" vertical="center" wrapText="1"/>
      <protection locked="0"/>
    </xf>
    <xf numFmtId="0" fontId="0" fillId="0" borderId="1" xfId="0" applyBorder="1" applyProtection="1">
      <protection locked="0"/>
    </xf>
    <xf numFmtId="0" fontId="0" fillId="0" borderId="5" xfId="0" applyBorder="1" applyProtection="1">
      <protection locked="0"/>
    </xf>
    <xf numFmtId="0" fontId="20" fillId="10" borderId="5" xfId="0" applyFont="1" applyFill="1" applyBorder="1" applyAlignment="1" applyProtection="1">
      <alignment vertical="center"/>
      <protection locked="0"/>
    </xf>
    <xf numFmtId="0" fontId="20" fillId="0" borderId="20" xfId="0" applyFont="1" applyFill="1" applyBorder="1" applyAlignment="1" applyProtection="1">
      <alignment vertical="center"/>
      <protection locked="0"/>
    </xf>
    <xf numFmtId="0" fontId="0" fillId="0" borderId="0" xfId="0" applyBorder="1" applyProtection="1">
      <protection locked="0"/>
    </xf>
    <xf numFmtId="0" fontId="20" fillId="0" borderId="1" xfId="0" applyFont="1" applyFill="1" applyBorder="1" applyAlignment="1" applyProtection="1">
      <alignment vertical="center"/>
      <protection locked="0"/>
    </xf>
    <xf numFmtId="164" fontId="20" fillId="0" borderId="2" xfId="0" applyNumberFormat="1" applyFont="1" applyFill="1" applyBorder="1" applyAlignment="1" applyProtection="1">
      <alignment horizontal="center" vertical="center" wrapText="1"/>
      <protection locked="0"/>
    </xf>
    <xf numFmtId="164" fontId="20" fillId="0" borderId="3" xfId="0" applyNumberFormat="1" applyFont="1" applyFill="1" applyBorder="1" applyAlignment="1" applyProtection="1">
      <alignment horizontal="center" vertical="center" wrapText="1"/>
      <protection locked="0"/>
    </xf>
    <xf numFmtId="164" fontId="20" fillId="0" borderId="1"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26" fillId="0" borderId="1" xfId="0" applyFont="1" applyBorder="1" applyAlignment="1" applyProtection="1">
      <alignment vertical="center"/>
      <protection locked="0"/>
    </xf>
    <xf numFmtId="0" fontId="17" fillId="0" borderId="4" xfId="0" applyFont="1" applyBorder="1" applyAlignment="1" applyProtection="1">
      <alignment horizontal="center"/>
      <protection locked="0"/>
    </xf>
    <xf numFmtId="0" fontId="17" fillId="0" borderId="5"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26" fillId="0" borderId="1" xfId="0" applyFont="1" applyFill="1" applyBorder="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protection locked="0"/>
    </xf>
    <xf numFmtId="2" fontId="50" fillId="0" borderId="2"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5" fillId="19" borderId="1" xfId="0" applyFont="1" applyFill="1" applyBorder="1" applyAlignment="1" applyProtection="1">
      <alignment vertical="center" wrapText="1"/>
      <protection locked="0"/>
    </xf>
    <xf numFmtId="0" fontId="8" fillId="19" borderId="1" xfId="0" applyFont="1" applyFill="1" applyBorder="1" applyAlignment="1" applyProtection="1">
      <alignment horizontal="center" vertical="center"/>
      <protection locked="0"/>
    </xf>
    <xf numFmtId="0" fontId="8" fillId="19" borderId="4" xfId="0" applyFont="1" applyFill="1" applyBorder="1" applyAlignment="1" applyProtection="1">
      <alignment horizontal="center" vertical="center" wrapText="1"/>
      <protection locked="0"/>
    </xf>
    <xf numFmtId="0" fontId="8" fillId="19" borderId="1" xfId="0" applyFont="1" applyFill="1" applyBorder="1" applyProtection="1">
      <protection locked="0"/>
    </xf>
    <xf numFmtId="0" fontId="8" fillId="12"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11" borderId="1" xfId="0" applyFont="1" applyFill="1" applyBorder="1" applyProtection="1">
      <protection locked="0"/>
    </xf>
    <xf numFmtId="0" fontId="8" fillId="0" borderId="4"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15" fillId="19" borderId="1" xfId="0" applyFont="1" applyFill="1" applyBorder="1" applyAlignment="1" applyProtection="1">
      <alignment horizontal="center" vertical="center"/>
      <protection locked="0"/>
    </xf>
    <xf numFmtId="0" fontId="7" fillId="19" borderId="1" xfId="0" applyFont="1" applyFill="1" applyBorder="1" applyAlignment="1" applyProtection="1">
      <alignment horizontal="center" vertical="center"/>
      <protection locked="0"/>
    </xf>
    <xf numFmtId="0" fontId="7" fillId="19" borderId="1" xfId="0" applyFont="1" applyFill="1" applyBorder="1" applyAlignment="1" applyProtection="1">
      <alignment horizontal="left" vertical="center"/>
      <protection locked="0"/>
    </xf>
    <xf numFmtId="0" fontId="7" fillId="19" borderId="4"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0" borderId="3" xfId="0" applyFont="1" applyFill="1" applyBorder="1" applyAlignment="1" applyProtection="1">
      <alignment horizontal="center" vertical="center"/>
      <protection locked="0"/>
    </xf>
    <xf numFmtId="0" fontId="8" fillId="0" borderId="1" xfId="0" applyFont="1" applyBorder="1" applyAlignment="1" applyProtection="1">
      <alignment vertical="center"/>
      <protection locked="0"/>
    </xf>
    <xf numFmtId="0" fontId="7" fillId="0" borderId="5" xfId="0" applyFont="1" applyFill="1" applyBorder="1" applyAlignment="1" applyProtection="1">
      <alignment horizontal="left" vertical="center"/>
      <protection locked="0"/>
    </xf>
    <xf numFmtId="0" fontId="7"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vertical="center"/>
      <protection locked="0"/>
    </xf>
    <xf numFmtId="0" fontId="8" fillId="0" borderId="1" xfId="0" applyFont="1" applyFill="1" applyBorder="1" applyProtection="1">
      <protection locked="0"/>
    </xf>
    <xf numFmtId="0" fontId="8" fillId="7" borderId="1" xfId="0" applyFont="1" applyFill="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21" fillId="0" borderId="1" xfId="0" applyFont="1" applyBorder="1" applyAlignment="1" applyProtection="1">
      <alignment horizontal="left" vertical="center" wrapText="1" indent="1"/>
      <protection locked="0"/>
    </xf>
    <xf numFmtId="0" fontId="21" fillId="0" borderId="0" xfId="0" applyFont="1" applyBorder="1" applyAlignment="1" applyProtection="1">
      <alignment horizontal="left" vertical="center" wrapText="1" indent="1"/>
      <protection locked="0"/>
    </xf>
    <xf numFmtId="0" fontId="21" fillId="0" borderId="0" xfId="0" applyFont="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protection locked="0"/>
    </xf>
    <xf numFmtId="0" fontId="21" fillId="0" borderId="3" xfId="0" applyFont="1" applyBorder="1" applyAlignment="1" applyProtection="1">
      <alignment vertical="center" wrapText="1"/>
      <protection locked="0"/>
    </xf>
    <xf numFmtId="0" fontId="21"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6" fillId="0" borderId="3"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protection locked="0"/>
    </xf>
    <xf numFmtId="0" fontId="8" fillId="19" borderId="1" xfId="0"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protection locked="0"/>
    </xf>
    <xf numFmtId="164" fontId="21" fillId="10" borderId="1" xfId="0" applyNumberFormat="1" applyFont="1" applyFill="1" applyBorder="1" applyAlignment="1" applyProtection="1">
      <alignment horizontal="center" vertical="center"/>
      <protection locked="0"/>
    </xf>
    <xf numFmtId="164" fontId="21" fillId="10" borderId="4" xfId="0" applyNumberFormat="1" applyFont="1" applyFill="1" applyBorder="1" applyAlignment="1" applyProtection="1">
      <alignment horizontal="center" vertical="center" wrapText="1"/>
      <protection locked="0"/>
    </xf>
    <xf numFmtId="0" fontId="21" fillId="10" borderId="1" xfId="0" applyFont="1" applyFill="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164" fontId="21" fillId="0" borderId="4" xfId="0" applyNumberFormat="1" applyFont="1" applyFill="1" applyBorder="1" applyAlignment="1" applyProtection="1">
      <alignment horizontal="center" vertical="center" wrapText="1"/>
      <protection locked="0"/>
    </xf>
    <xf numFmtId="164" fontId="21" fillId="0" borderId="1" xfId="0" applyNumberFormat="1" applyFont="1" applyFill="1" applyBorder="1" applyAlignment="1" applyProtection="1">
      <alignment horizontal="center" vertical="center" wrapText="1"/>
      <protection locked="0"/>
    </xf>
    <xf numFmtId="0" fontId="52" fillId="0" borderId="5" xfId="0" applyFont="1" applyBorder="1" applyAlignment="1" applyProtection="1">
      <alignment vertical="center"/>
      <protection locked="0"/>
    </xf>
    <xf numFmtId="0" fontId="52" fillId="0" borderId="6"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45" fillId="0" borderId="1" xfId="0" applyFont="1" applyFill="1" applyBorder="1" applyAlignment="1" applyProtection="1">
      <alignment horizontal="center" vertical="center"/>
      <protection locked="0"/>
    </xf>
    <xf numFmtId="2" fontId="45" fillId="0" borderId="1" xfId="0" applyNumberFormat="1" applyFont="1" applyFill="1" applyBorder="1" applyAlignment="1" applyProtection="1">
      <alignment horizontal="center" vertical="center"/>
      <protection locked="0"/>
    </xf>
    <xf numFmtId="2" fontId="45" fillId="0" borderId="4" xfId="0" applyNumberFormat="1" applyFont="1" applyFill="1" applyBorder="1" applyAlignment="1" applyProtection="1">
      <alignment horizontal="center" vertical="center"/>
      <protection locked="0"/>
    </xf>
    <xf numFmtId="0" fontId="8" fillId="0" borderId="4" xfId="0" applyFont="1" applyFill="1" applyBorder="1" applyAlignment="1" applyProtection="1">
      <alignment vertical="center" wrapText="1"/>
      <protection locked="0"/>
    </xf>
    <xf numFmtId="0" fontId="8" fillId="0" borderId="20" xfId="0" applyFont="1" applyFill="1" applyBorder="1" applyProtection="1">
      <protection locked="0"/>
    </xf>
    <xf numFmtId="2" fontId="8" fillId="4" borderId="1"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vertical="center" wrapText="1"/>
      <protection locked="0"/>
    </xf>
    <xf numFmtId="0" fontId="8" fillId="4" borderId="1" xfId="0" applyFont="1" applyFill="1" applyBorder="1" applyAlignment="1" applyProtection="1">
      <alignment horizontal="center" vertical="center" wrapText="1"/>
      <protection locked="0"/>
    </xf>
    <xf numFmtId="2" fontId="8" fillId="19" borderId="1" xfId="0" applyNumberFormat="1" applyFont="1" applyFill="1" applyBorder="1" applyAlignment="1" applyProtection="1">
      <alignment horizontal="center" vertical="center"/>
      <protection locked="0"/>
    </xf>
    <xf numFmtId="2" fontId="8" fillId="4" borderId="2" xfId="0" applyNumberFormat="1" applyFont="1" applyFill="1" applyBorder="1" applyAlignment="1" applyProtection="1">
      <alignment horizontal="center" vertical="center"/>
      <protection locked="0"/>
    </xf>
    <xf numFmtId="0" fontId="8" fillId="4" borderId="6" xfId="0" applyFont="1" applyFill="1" applyBorder="1" applyAlignment="1" applyProtection="1">
      <alignment horizontal="left" vertical="center" wrapText="1"/>
      <protection locked="0"/>
    </xf>
    <xf numFmtId="2" fontId="8" fillId="4" borderId="19" xfId="0" applyNumberFormat="1" applyFont="1" applyFill="1" applyBorder="1" applyAlignment="1" applyProtection="1">
      <alignment horizontal="center" vertical="center"/>
      <protection locked="0"/>
    </xf>
    <xf numFmtId="0" fontId="8" fillId="19" borderId="8" xfId="0" applyFont="1" applyFill="1" applyBorder="1" applyAlignment="1" applyProtection="1">
      <alignment horizontal="center" vertical="center" wrapText="1"/>
      <protection locked="0"/>
    </xf>
    <xf numFmtId="0" fontId="8" fillId="19" borderId="8" xfId="0" applyFont="1" applyFill="1" applyBorder="1" applyAlignment="1" applyProtection="1">
      <alignment horizontal="left" vertical="center" wrapText="1"/>
      <protection locked="0"/>
    </xf>
    <xf numFmtId="0" fontId="8" fillId="19" borderId="13" xfId="0" applyFont="1" applyFill="1" applyBorder="1" applyAlignment="1" applyProtection="1">
      <alignment horizontal="center" vertical="center" wrapText="1"/>
      <protection locked="0"/>
    </xf>
    <xf numFmtId="0" fontId="8" fillId="19" borderId="1" xfId="0" applyFont="1" applyFill="1" applyBorder="1" applyAlignment="1" applyProtection="1">
      <alignment horizontal="left" vertical="center" wrapText="1"/>
      <protection locked="0"/>
    </xf>
    <xf numFmtId="0" fontId="8" fillId="18" borderId="1" xfId="0" applyFont="1" applyFill="1" applyBorder="1" applyAlignment="1" applyProtection="1">
      <alignment horizontal="center" vertical="center"/>
      <protection locked="0"/>
    </xf>
    <xf numFmtId="2" fontId="8" fillId="18" borderId="1" xfId="0" applyNumberFormat="1" applyFont="1" applyFill="1" applyBorder="1" applyAlignment="1" applyProtection="1">
      <alignment horizontal="center" vertical="center"/>
      <protection locked="0"/>
    </xf>
    <xf numFmtId="2" fontId="8" fillId="18" borderId="4" xfId="0" applyNumberFormat="1" applyFont="1" applyFill="1" applyBorder="1" applyAlignment="1" applyProtection="1">
      <alignment horizontal="center" vertical="center"/>
      <protection locked="0"/>
    </xf>
    <xf numFmtId="0" fontId="8" fillId="18" borderId="1" xfId="0" applyFont="1" applyFill="1" applyBorder="1" applyAlignment="1" applyProtection="1">
      <alignment horizontal="center"/>
      <protection locked="0"/>
    </xf>
    <xf numFmtId="0" fontId="7" fillId="11" borderId="33" xfId="0" applyFont="1" applyFill="1" applyBorder="1" applyAlignment="1" applyProtection="1">
      <alignment horizontal="center" vertical="center"/>
      <protection locked="0"/>
    </xf>
    <xf numFmtId="0" fontId="8" fillId="4"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indent="1"/>
      <protection locked="0"/>
    </xf>
    <xf numFmtId="2" fontId="8" fillId="0" borderId="0" xfId="0" applyNumberFormat="1" applyFont="1" applyFill="1" applyBorder="1" applyAlignment="1" applyProtection="1">
      <alignment horizontal="center" vertical="center"/>
      <protection locked="0"/>
    </xf>
    <xf numFmtId="0" fontId="8" fillId="0" borderId="0" xfId="0" applyFont="1" applyBorder="1" applyProtection="1">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2"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2" fontId="37" fillId="0" borderId="1" xfId="0" applyNumberFormat="1" applyFont="1" applyFill="1" applyBorder="1" applyAlignment="1" applyProtection="1">
      <alignment horizontal="center" vertical="center"/>
      <protection locked="0"/>
    </xf>
    <xf numFmtId="2" fontId="37" fillId="0" borderId="1" xfId="0" applyNumberFormat="1" applyFont="1" applyFill="1" applyBorder="1" applyAlignment="1" applyProtection="1">
      <alignment horizontal="center" vertical="center"/>
    </xf>
    <xf numFmtId="2" fontId="37" fillId="0" borderId="4" xfId="0" applyNumberFormat="1" applyFont="1" applyFill="1" applyBorder="1" applyAlignment="1" applyProtection="1">
      <alignment horizontal="center" vertical="center"/>
      <protection locked="0"/>
    </xf>
    <xf numFmtId="0" fontId="53" fillId="0" borderId="1" xfId="0" applyFont="1" applyBorder="1" applyAlignment="1" applyProtection="1">
      <alignment horizontal="left" vertical="center"/>
    </xf>
    <xf numFmtId="0" fontId="53" fillId="0" borderId="1" xfId="0" applyFont="1" applyBorder="1" applyAlignment="1" applyProtection="1">
      <alignment horizontal="center" vertical="center" wrapText="1"/>
    </xf>
    <xf numFmtId="0" fontId="53" fillId="0" borderId="1" xfId="0" applyFont="1" applyFill="1" applyBorder="1" applyAlignment="1" applyProtection="1">
      <alignment horizontal="center" vertical="center"/>
    </xf>
    <xf numFmtId="0" fontId="54" fillId="0" borderId="1" xfId="0" applyFont="1" applyFill="1" applyBorder="1" applyAlignment="1" applyProtection="1">
      <alignment horizontal="center" vertical="center"/>
    </xf>
    <xf numFmtId="0" fontId="54" fillId="0" borderId="1" xfId="0" applyFont="1" applyFill="1" applyBorder="1" applyAlignment="1" applyProtection="1">
      <alignment vertical="center"/>
    </xf>
    <xf numFmtId="0" fontId="55" fillId="0" borderId="1" xfId="0" applyFont="1" applyFill="1" applyBorder="1" applyAlignment="1" applyProtection="1">
      <alignment horizontal="left" vertical="center" wrapText="1"/>
    </xf>
    <xf numFmtId="0" fontId="56" fillId="0" borderId="1" xfId="0" applyFont="1" applyBorder="1" applyAlignment="1" applyProtection="1">
      <alignment horizontal="center" vertical="center"/>
    </xf>
    <xf numFmtId="0" fontId="46" fillId="19" borderId="1" xfId="0" applyFont="1" applyFill="1" applyBorder="1" applyAlignment="1" applyProtection="1">
      <alignment horizontal="center" vertical="center"/>
    </xf>
    <xf numFmtId="0" fontId="0" fillId="0" borderId="36" xfId="0" applyFont="1" applyFill="1" applyBorder="1" applyAlignment="1" applyProtection="1">
      <alignment vertical="center" wrapText="1"/>
    </xf>
    <xf numFmtId="0" fontId="0" fillId="0" borderId="42" xfId="0" applyFont="1" applyFill="1" applyBorder="1" applyAlignment="1" applyProtection="1">
      <alignment horizontal="center" vertical="center"/>
    </xf>
    <xf numFmtId="0" fontId="1" fillId="0" borderId="37" xfId="0" applyFont="1" applyBorder="1" applyAlignment="1" applyProtection="1">
      <alignment horizontal="left" vertical="center"/>
    </xf>
    <xf numFmtId="0" fontId="0" fillId="4" borderId="37" xfId="0" applyFont="1" applyFill="1" applyBorder="1" applyAlignment="1" applyProtection="1">
      <alignment vertical="center" wrapText="1"/>
    </xf>
    <xf numFmtId="0" fontId="0" fillId="4" borderId="44" xfId="0" applyFont="1" applyFill="1" applyBorder="1" applyAlignment="1" applyProtection="1">
      <alignment vertical="center" wrapText="1"/>
    </xf>
    <xf numFmtId="0" fontId="0" fillId="23" borderId="15" xfId="0" applyFont="1" applyFill="1" applyBorder="1" applyAlignment="1" applyProtection="1">
      <alignment horizontal="center" vertical="center"/>
    </xf>
    <xf numFmtId="164"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7" fillId="12" borderId="1" xfId="0" applyFont="1" applyFill="1" applyBorder="1" applyAlignment="1" applyProtection="1">
      <alignment vertical="center" wrapText="1"/>
    </xf>
    <xf numFmtId="2" fontId="7" fillId="11" borderId="4" xfId="0" applyNumberFormat="1" applyFont="1" applyFill="1" applyBorder="1" applyAlignment="1" applyProtection="1">
      <alignment horizontal="center" vertical="center"/>
    </xf>
    <xf numFmtId="2" fontId="8" fillId="0" borderId="1" xfId="0" applyNumberFormat="1" applyFont="1" applyBorder="1" applyAlignment="1">
      <alignment horizontal="center" vertical="center" wrapText="1"/>
    </xf>
    <xf numFmtId="0" fontId="7" fillId="0" borderId="1" xfId="0" applyFont="1" applyBorder="1" applyAlignment="1" applyProtection="1">
      <alignment horizontal="center" vertical="center" wrapText="1"/>
    </xf>
    <xf numFmtId="0" fontId="7" fillId="19" borderId="1" xfId="0" applyFont="1" applyFill="1" applyBorder="1" applyAlignment="1" applyProtection="1">
      <alignment vertical="center" wrapText="1"/>
    </xf>
    <xf numFmtId="0" fontId="7" fillId="19" borderId="13" xfId="0" applyFont="1" applyFill="1" applyBorder="1" applyAlignment="1" applyProtection="1">
      <alignment horizontal="center" vertical="center"/>
    </xf>
    <xf numFmtId="0" fontId="7" fillId="19" borderId="1" xfId="0" applyFont="1" applyFill="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8" fillId="0" borderId="0" xfId="0" applyFont="1" applyFill="1" applyBorder="1" applyAlignment="1" applyProtection="1">
      <alignment horizontal="center" wrapText="1"/>
      <protection locked="0"/>
    </xf>
    <xf numFmtId="0" fontId="8" fillId="0" borderId="2" xfId="0" applyFont="1" applyBorder="1" applyAlignment="1" applyProtection="1">
      <alignment horizontal="center" vertical="center" wrapText="1"/>
    </xf>
    <xf numFmtId="164" fontId="21" fillId="24" borderId="2" xfId="0" applyNumberFormat="1" applyFont="1" applyFill="1" applyBorder="1" applyAlignment="1" applyProtection="1">
      <alignment horizontal="center" vertical="center"/>
    </xf>
    <xf numFmtId="0" fontId="8" fillId="0" borderId="2" xfId="0" applyFont="1" applyBorder="1" applyAlignment="1" applyProtection="1">
      <alignment horizontal="center"/>
      <protection locked="0"/>
    </xf>
    <xf numFmtId="0" fontId="8" fillId="0" borderId="2" xfId="0" applyFont="1" applyBorder="1" applyProtection="1">
      <protection locked="0"/>
    </xf>
    <xf numFmtId="0" fontId="7" fillId="11" borderId="3" xfId="0" applyFont="1" applyFill="1" applyBorder="1" applyAlignment="1" applyProtection="1">
      <alignment horizontal="left" vertical="center"/>
    </xf>
    <xf numFmtId="1" fontId="7" fillId="11" borderId="3" xfId="0" applyNumberFormat="1" applyFont="1" applyFill="1" applyBorder="1" applyAlignment="1" applyProtection="1">
      <alignment horizontal="center" vertical="center"/>
    </xf>
    <xf numFmtId="0" fontId="7" fillId="11" borderId="12" xfId="0" applyFont="1" applyFill="1" applyBorder="1" applyAlignment="1" applyProtection="1">
      <alignment horizontal="center" vertical="center"/>
    </xf>
    <xf numFmtId="0" fontId="7" fillId="11" borderId="3"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wrapText="1"/>
      <protection locked="0"/>
    </xf>
    <xf numFmtId="0" fontId="8" fillId="0" borderId="45" xfId="0" applyFont="1" applyBorder="1" applyProtection="1">
      <protection locked="0"/>
    </xf>
    <xf numFmtId="0" fontId="8" fillId="0" borderId="8" xfId="0" applyFont="1" applyFill="1" applyBorder="1" applyAlignment="1" applyProtection="1">
      <alignment horizontal="center" vertical="center" wrapText="1"/>
      <protection locked="0"/>
    </xf>
    <xf numFmtId="0" fontId="8" fillId="0" borderId="9" xfId="0" applyFont="1" applyBorder="1" applyProtection="1">
      <protection locked="0"/>
    </xf>
    <xf numFmtId="0" fontId="8" fillId="0" borderId="8"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11" xfId="0" applyFont="1" applyFill="1" applyBorder="1" applyAlignment="1" applyProtection="1">
      <alignment horizontal="center" vertical="center"/>
    </xf>
    <xf numFmtId="0" fontId="8" fillId="0" borderId="48" xfId="0" applyFont="1" applyBorder="1" applyProtection="1">
      <protection locked="0"/>
    </xf>
    <xf numFmtId="0" fontId="7" fillId="11" borderId="3" xfId="0" applyFont="1" applyFill="1" applyBorder="1" applyAlignment="1" applyProtection="1">
      <alignment horizontal="center" vertical="center"/>
    </xf>
    <xf numFmtId="0" fontId="8" fillId="10" borderId="1" xfId="0" applyFont="1" applyFill="1" applyBorder="1" applyAlignment="1" applyProtection="1">
      <alignment horizontal="left" vertical="center" wrapText="1" indent="1"/>
    </xf>
    <xf numFmtId="0" fontId="8" fillId="10" borderId="1" xfId="0" applyFont="1" applyFill="1" applyBorder="1" applyAlignment="1" applyProtection="1">
      <alignment horizontal="center" vertical="center"/>
    </xf>
    <xf numFmtId="2" fontId="7" fillId="10" borderId="1" xfId="0" applyNumberFormat="1" applyFont="1" applyFill="1" applyBorder="1" applyAlignment="1" applyProtection="1">
      <alignment horizontal="center" vertical="center"/>
    </xf>
    <xf numFmtId="2" fontId="7" fillId="10" borderId="4" xfId="0" applyNumberFormat="1" applyFont="1" applyFill="1" applyBorder="1" applyAlignment="1" applyProtection="1">
      <alignment horizontal="center" vertical="center"/>
    </xf>
    <xf numFmtId="2" fontId="7" fillId="1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xf>
    <xf numFmtId="167" fontId="7" fillId="11" borderId="1"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 fontId="8" fillId="0" borderId="1" xfId="0" applyNumberFormat="1" applyFont="1" applyFill="1" applyBorder="1" applyAlignment="1" applyProtection="1">
      <alignment horizontal="center" vertical="center"/>
    </xf>
    <xf numFmtId="1" fontId="8" fillId="0" borderId="4" xfId="0" applyNumberFormat="1" applyFont="1" applyFill="1" applyBorder="1" applyAlignment="1" applyProtection="1">
      <alignment horizontal="center" vertical="center"/>
    </xf>
    <xf numFmtId="2" fontId="7" fillId="0" borderId="1" xfId="0" applyNumberFormat="1" applyFont="1" applyFill="1" applyBorder="1" applyAlignment="1" applyProtection="1">
      <alignment horizontal="center" vertical="center"/>
      <protection locked="0"/>
    </xf>
    <xf numFmtId="165" fontId="7" fillId="11" borderId="1" xfId="0" applyNumberFormat="1" applyFont="1" applyFill="1" applyBorder="1" applyAlignment="1" applyProtection="1">
      <alignment horizontal="center" vertical="center"/>
    </xf>
    <xf numFmtId="167" fontId="21" fillId="24" borderId="1" xfId="0" applyNumberFormat="1" applyFont="1" applyFill="1" applyBorder="1" applyAlignment="1" applyProtection="1">
      <alignment horizontal="center" vertical="center"/>
    </xf>
    <xf numFmtId="2" fontId="27" fillId="0" borderId="1" xfId="0" applyNumberFormat="1" applyFont="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left" vertical="center"/>
    </xf>
    <xf numFmtId="164" fontId="26" fillId="0" borderId="1" xfId="0" applyNumberFormat="1" applyFont="1" applyFill="1" applyBorder="1" applyAlignment="1">
      <alignment horizontal="center" vertical="center"/>
    </xf>
    <xf numFmtId="164"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wrapText="1"/>
    </xf>
    <xf numFmtId="2" fontId="26" fillId="0" borderId="4" xfId="0" applyNumberFormat="1" applyFont="1" applyBorder="1" applyAlignment="1">
      <alignment horizontal="center" vertical="center"/>
    </xf>
    <xf numFmtId="0" fontId="27" fillId="0" borderId="0" xfId="0" applyFont="1" applyBorder="1" applyAlignment="1">
      <alignment horizontal="center" vertical="center" wrapText="1"/>
    </xf>
    <xf numFmtId="0" fontId="27" fillId="0" borderId="20" xfId="0" applyFont="1" applyBorder="1" applyAlignment="1">
      <alignment horizontal="center" vertical="center" wrapText="1"/>
    </xf>
    <xf numFmtId="2" fontId="26" fillId="29" borderId="1" xfId="0" applyNumberFormat="1" applyFont="1" applyFill="1" applyBorder="1" applyAlignment="1">
      <alignment horizontal="center" vertical="center"/>
    </xf>
    <xf numFmtId="0" fontId="0" fillId="0" borderId="1" xfId="0" applyFont="1" applyFill="1" applyBorder="1" applyAlignment="1" applyProtection="1">
      <alignment vertical="center" wrapText="1"/>
      <protection locked="0"/>
    </xf>
    <xf numFmtId="165" fontId="7" fillId="11" borderId="4" xfId="0" applyNumberFormat="1" applyFont="1" applyFill="1" applyBorder="1" applyAlignment="1" applyProtection="1">
      <alignment horizontal="center" vertical="center"/>
    </xf>
    <xf numFmtId="2" fontId="0" fillId="0" borderId="1" xfId="0" applyNumberFormat="1" applyFont="1" applyBorder="1" applyAlignment="1" applyProtection="1">
      <alignment horizontal="center" vertical="center" wrapText="1"/>
      <protection locked="0"/>
    </xf>
    <xf numFmtId="2" fontId="20" fillId="22" borderId="1" xfId="0" applyNumberFormat="1" applyFont="1" applyFill="1" applyBorder="1" applyAlignment="1" applyProtection="1">
      <alignment horizontal="center" vertical="center" wrapText="1"/>
    </xf>
    <xf numFmtId="0" fontId="0" fillId="0" borderId="2" xfId="0" applyFont="1" applyBorder="1" applyAlignment="1">
      <alignment vertical="center" wrapText="1"/>
    </xf>
    <xf numFmtId="0" fontId="0" fillId="0" borderId="2" xfId="0" applyBorder="1"/>
    <xf numFmtId="166" fontId="1" fillId="20" borderId="3" xfId="0" applyNumberFormat="1" applyFont="1" applyFill="1" applyBorder="1" applyAlignment="1">
      <alignment horizontal="left" vertical="center"/>
    </xf>
    <xf numFmtId="0" fontId="0" fillId="0" borderId="35" xfId="0" applyBorder="1" applyAlignment="1">
      <alignment horizontal="center"/>
    </xf>
    <xf numFmtId="0" fontId="0" fillId="0" borderId="47" xfId="0" applyBorder="1"/>
    <xf numFmtId="0" fontId="0" fillId="0" borderId="4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center"/>
    </xf>
    <xf numFmtId="0" fontId="28" fillId="10" borderId="1" xfId="0" applyFont="1" applyFill="1" applyBorder="1" applyAlignment="1">
      <alignment horizontal="center" vertical="center" wrapText="1"/>
    </xf>
    <xf numFmtId="2" fontId="48" fillId="8"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42" fillId="0" borderId="1" xfId="0" applyFont="1" applyFill="1" applyBorder="1" applyAlignment="1">
      <alignment horizontal="center" vertical="center"/>
    </xf>
    <xf numFmtId="0" fontId="42" fillId="0" borderId="1" xfId="0" applyFont="1" applyFill="1" applyBorder="1" applyAlignment="1">
      <alignment vertical="center"/>
    </xf>
    <xf numFmtId="0" fontId="0" fillId="0" borderId="0" xfId="0" applyBorder="1" applyAlignment="1">
      <alignment horizontal="center"/>
    </xf>
    <xf numFmtId="0" fontId="0" fillId="0" borderId="1" xfId="0" applyBorder="1" applyAlignment="1">
      <alignment wrapText="1"/>
    </xf>
    <xf numFmtId="0" fontId="0" fillId="0" borderId="0" xfId="0" applyBorder="1" applyAlignment="1">
      <alignment vertical="top"/>
    </xf>
    <xf numFmtId="0" fontId="0" fillId="0" borderId="0" xfId="0" applyFill="1" applyBorder="1"/>
    <xf numFmtId="0" fontId="0" fillId="0" borderId="0" xfId="0" applyFill="1"/>
    <xf numFmtId="0" fontId="0" fillId="0" borderId="35" xfId="0" applyBorder="1" applyAlignment="1">
      <alignment horizontal="center" vertical="center"/>
    </xf>
    <xf numFmtId="0" fontId="0" fillId="0" borderId="47" xfId="0" applyBorder="1" applyAlignment="1">
      <alignmen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66" fontId="0" fillId="0" borderId="0" xfId="2" applyNumberFormat="1" applyFont="1" applyFill="1" applyBorder="1" applyAlignment="1">
      <alignment vertical="center"/>
    </xf>
    <xf numFmtId="0" fontId="0" fillId="0" borderId="0" xfId="0" applyBorder="1" applyAlignment="1">
      <alignment horizontal="left" vertical="center" wrapText="1"/>
    </xf>
    <xf numFmtId="166" fontId="0" fillId="0" borderId="0" xfId="2" applyNumberFormat="1" applyFont="1" applyBorder="1" applyAlignment="1">
      <alignment vertical="center"/>
    </xf>
    <xf numFmtId="0" fontId="0" fillId="0" borderId="8" xfId="0" applyBorder="1" applyAlignment="1">
      <alignment horizontal="center" vertical="center"/>
    </xf>
    <xf numFmtId="0" fontId="0" fillId="0" borderId="1" xfId="0" applyBorder="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vertical="center"/>
    </xf>
    <xf numFmtId="0" fontId="0" fillId="20" borderId="38" xfId="0" applyFill="1" applyBorder="1" applyAlignment="1">
      <alignment horizontal="center" vertical="center"/>
    </xf>
    <xf numFmtId="0" fontId="39" fillId="0" borderId="11" xfId="0" applyFont="1" applyBorder="1" applyAlignment="1">
      <alignment vertical="center"/>
    </xf>
    <xf numFmtId="0" fontId="0" fillId="0" borderId="0" xfId="0" applyBorder="1" applyAlignment="1">
      <alignment vertical="center"/>
    </xf>
    <xf numFmtId="2" fontId="0" fillId="16" borderId="1" xfId="0" applyNumberFormat="1" applyFill="1" applyBorder="1" applyAlignment="1">
      <alignment horizontal="center"/>
    </xf>
    <xf numFmtId="0" fontId="0" fillId="18" borderId="1" xfId="0" applyFill="1" applyBorder="1" applyAlignment="1">
      <alignment horizontal="center"/>
    </xf>
    <xf numFmtId="166" fontId="0" fillId="15" borderId="47" xfId="2" applyNumberFormat="1" applyFont="1" applyFill="1" applyBorder="1" applyAlignment="1">
      <alignment horizontal="center"/>
    </xf>
    <xf numFmtId="166" fontId="0" fillId="15" borderId="45" xfId="2" applyNumberFormat="1" applyFont="1" applyFill="1" applyBorder="1" applyAlignment="1">
      <alignment horizontal="center"/>
    </xf>
    <xf numFmtId="166" fontId="0" fillId="15" borderId="1" xfId="2" applyNumberFormat="1" applyFont="1" applyFill="1" applyBorder="1" applyAlignment="1">
      <alignment horizontal="center"/>
    </xf>
    <xf numFmtId="166" fontId="0" fillId="15" borderId="9" xfId="2" applyNumberFormat="1" applyFont="1" applyFill="1" applyBorder="1" applyAlignment="1">
      <alignment horizontal="center"/>
    </xf>
    <xf numFmtId="166" fontId="0" fillId="15" borderId="11" xfId="2" applyNumberFormat="1" applyFont="1" applyFill="1" applyBorder="1" applyAlignment="1">
      <alignment horizontal="center"/>
    </xf>
    <xf numFmtId="166" fontId="0" fillId="15" borderId="48" xfId="2" applyNumberFormat="1" applyFont="1" applyFill="1" applyBorder="1" applyAlignment="1">
      <alignment horizontal="center"/>
    </xf>
    <xf numFmtId="166" fontId="0" fillId="9" borderId="47" xfId="2" applyNumberFormat="1" applyFont="1" applyFill="1" applyBorder="1" applyAlignment="1">
      <alignment horizontal="center" vertical="center"/>
    </xf>
    <xf numFmtId="166" fontId="0" fillId="9" borderId="45" xfId="2" applyNumberFormat="1" applyFont="1" applyFill="1" applyBorder="1" applyAlignment="1">
      <alignment horizontal="center" vertical="center"/>
    </xf>
    <xf numFmtId="166" fontId="0" fillId="9" borderId="1" xfId="2" applyNumberFormat="1" applyFont="1" applyFill="1" applyBorder="1" applyAlignment="1">
      <alignment horizontal="center" vertical="center"/>
    </xf>
    <xf numFmtId="166" fontId="0" fillId="9" borderId="9" xfId="2" applyNumberFormat="1" applyFont="1" applyFill="1" applyBorder="1" applyAlignment="1">
      <alignment horizontal="center" vertical="center"/>
    </xf>
    <xf numFmtId="166" fontId="0" fillId="9" borderId="11" xfId="2" applyNumberFormat="1" applyFont="1" applyFill="1" applyBorder="1" applyAlignment="1">
      <alignment horizontal="center" vertical="center"/>
    </xf>
    <xf numFmtId="166" fontId="0" fillId="9" borderId="48" xfId="2" applyNumberFormat="1" applyFont="1" applyFill="1" applyBorder="1" applyAlignment="1">
      <alignment horizontal="center" vertical="center"/>
    </xf>
    <xf numFmtId="166" fontId="0" fillId="20" borderId="30" xfId="2" applyNumberFormat="1" applyFont="1" applyFill="1" applyBorder="1" applyAlignment="1">
      <alignment horizontal="center" vertical="center"/>
    </xf>
    <xf numFmtId="0" fontId="39" fillId="0" borderId="11" xfId="0" applyFont="1" applyBorder="1" applyAlignment="1">
      <alignment horizontal="center" vertical="center"/>
    </xf>
    <xf numFmtId="165" fontId="47" fillId="13" borderId="48" xfId="0" applyNumberFormat="1" applyFont="1" applyFill="1" applyBorder="1" applyAlignment="1">
      <alignment horizontal="center" vertical="center"/>
    </xf>
    <xf numFmtId="165" fontId="0" fillId="0" borderId="0" xfId="0" applyNumberFormat="1" applyBorder="1" applyAlignment="1">
      <alignment horizontal="center" vertical="top" wrapText="1"/>
    </xf>
    <xf numFmtId="166" fontId="0" fillId="0" borderId="0" xfId="2" applyNumberFormat="1" applyFont="1" applyBorder="1" applyAlignment="1">
      <alignment horizontal="center"/>
    </xf>
    <xf numFmtId="2" fontId="0" fillId="0" borderId="0" xfId="0" applyNumberFormat="1"/>
    <xf numFmtId="166" fontId="0" fillId="0" borderId="0" xfId="0" applyNumberFormat="1" applyBorder="1" applyAlignment="1">
      <alignment vertical="top"/>
    </xf>
    <xf numFmtId="165" fontId="0" fillId="0" borderId="0" xfId="0" applyNumberFormat="1" applyBorder="1" applyAlignment="1">
      <alignment vertical="top"/>
    </xf>
    <xf numFmtId="166" fontId="0" fillId="0" borderId="0" xfId="0" applyNumberFormat="1"/>
    <xf numFmtId="166" fontId="0" fillId="0" borderId="0" xfId="2" applyNumberFormat="1" applyFont="1" applyBorder="1" applyAlignment="1">
      <alignment vertical="top"/>
    </xf>
    <xf numFmtId="0" fontId="39" fillId="0" borderId="2" xfId="0" applyFont="1" applyBorder="1" applyAlignment="1">
      <alignment horizontal="center"/>
    </xf>
    <xf numFmtId="2" fontId="0" fillId="16" borderId="9" xfId="0" applyNumberFormat="1" applyFill="1" applyBorder="1" applyAlignment="1">
      <alignment horizontal="center"/>
    </xf>
    <xf numFmtId="2" fontId="0" fillId="16" borderId="11" xfId="0" applyNumberFormat="1" applyFill="1" applyBorder="1" applyAlignment="1">
      <alignment horizontal="center"/>
    </xf>
    <xf numFmtId="2" fontId="0" fillId="16" borderId="48" xfId="0" applyNumberFormat="1" applyFill="1" applyBorder="1" applyAlignment="1">
      <alignment horizontal="center"/>
    </xf>
    <xf numFmtId="166" fontId="0" fillId="0" borderId="0" xfId="0" applyNumberFormat="1" applyAlignment="1">
      <alignment vertical="center"/>
    </xf>
    <xf numFmtId="9" fontId="1" fillId="20" borderId="3" xfId="2" applyFont="1" applyFill="1" applyBorder="1" applyAlignment="1">
      <alignment horizontal="center" vertical="center"/>
    </xf>
    <xf numFmtId="0" fontId="8" fillId="11" borderId="2" xfId="0" applyFont="1" applyFill="1" applyBorder="1" applyAlignment="1" applyProtection="1">
      <alignment horizontal="center" vertical="center" wrapText="1"/>
    </xf>
    <xf numFmtId="0" fontId="8" fillId="11" borderId="1" xfId="0" applyFont="1" applyFill="1" applyBorder="1" applyProtection="1"/>
    <xf numFmtId="2" fontId="37" fillId="0" borderId="9" xfId="0" applyNumberFormat="1" applyFont="1" applyFill="1" applyBorder="1" applyAlignment="1" applyProtection="1">
      <alignment horizontal="center" vertical="center" wrapText="1"/>
    </xf>
    <xf numFmtId="2" fontId="38" fillId="0" borderId="9" xfId="0" applyNumberFormat="1" applyFont="1" applyFill="1" applyBorder="1" applyAlignment="1" applyProtection="1">
      <alignment horizontal="center" vertical="center" wrapText="1"/>
    </xf>
    <xf numFmtId="165" fontId="0" fillId="0" borderId="0" xfId="0" applyNumberFormat="1"/>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165" fontId="0" fillId="0" borderId="2" xfId="0" applyNumberFormat="1" applyFont="1" applyFill="1" applyBorder="1" applyAlignment="1">
      <alignment horizontal="center" vertical="center" wrapText="1"/>
    </xf>
    <xf numFmtId="0" fontId="28" fillId="4" borderId="1" xfId="0" applyFont="1" applyFill="1" applyBorder="1" applyAlignment="1" applyProtection="1">
      <alignment horizontal="left" vertical="center" wrapText="1"/>
    </xf>
    <xf numFmtId="0" fontId="25" fillId="0" borderId="1" xfId="0" applyFont="1" applyBorder="1" applyAlignment="1" applyProtection="1">
      <alignment horizontal="center" vertical="center"/>
    </xf>
    <xf numFmtId="0" fontId="26" fillId="0" borderId="1" xfId="0" applyFont="1" applyFill="1" applyBorder="1" applyAlignment="1" applyProtection="1">
      <alignment vertical="center" wrapText="1"/>
    </xf>
    <xf numFmtId="0" fontId="31" fillId="4" borderId="1" xfId="0" applyFont="1" applyFill="1" applyBorder="1" applyAlignment="1" applyProtection="1">
      <alignment horizontal="center" vertical="center"/>
    </xf>
    <xf numFmtId="1" fontId="26" fillId="4" borderId="1" xfId="0" applyNumberFormat="1" applyFont="1" applyFill="1" applyBorder="1" applyAlignment="1" applyProtection="1">
      <alignment horizontal="center" vertical="center" wrapText="1"/>
    </xf>
    <xf numFmtId="0" fontId="7" fillId="0" borderId="1" xfId="0" applyFont="1" applyBorder="1" applyAlignment="1" applyProtection="1">
      <alignment horizontal="left" vertical="center" wrapText="1" indent="1"/>
    </xf>
    <xf numFmtId="0" fontId="32" fillId="4" borderId="1" xfId="0" applyFont="1" applyFill="1" applyBorder="1" applyAlignment="1" applyProtection="1">
      <alignment horizontal="left" vertical="center" wrapText="1"/>
    </xf>
    <xf numFmtId="0" fontId="28" fillId="0" borderId="1" xfId="0" applyFont="1" applyBorder="1" applyAlignment="1" applyProtection="1">
      <alignment horizontal="left" vertical="top" wrapText="1"/>
    </xf>
    <xf numFmtId="0" fontId="29" fillId="4" borderId="1" xfId="0" applyFont="1" applyFill="1" applyBorder="1" applyAlignment="1" applyProtection="1">
      <alignment horizontal="center" vertical="center"/>
    </xf>
    <xf numFmtId="0" fontId="29" fillId="4" borderId="1" xfId="0" applyFont="1" applyFill="1" applyBorder="1" applyAlignment="1" applyProtection="1">
      <alignment vertical="center" wrapText="1"/>
    </xf>
    <xf numFmtId="0" fontId="0" fillId="0" borderId="0" xfId="0" applyFont="1"/>
    <xf numFmtId="0" fontId="8" fillId="0" borderId="1" xfId="0" applyFont="1" applyFill="1" applyBorder="1" applyAlignment="1" applyProtection="1">
      <alignment horizontal="left" vertical="center"/>
      <protection locked="0"/>
    </xf>
    <xf numFmtId="2" fontId="3" fillId="8" borderId="1" xfId="0" applyNumberFormat="1" applyFont="1" applyFill="1" applyBorder="1" applyAlignment="1">
      <alignment horizontal="center" vertical="center"/>
    </xf>
    <xf numFmtId="0" fontId="13" fillId="21" borderId="1" xfId="0" applyFont="1" applyFill="1" applyBorder="1" applyAlignment="1">
      <alignment vertical="center"/>
    </xf>
    <xf numFmtId="0" fontId="13" fillId="21" borderId="1" xfId="0" applyFont="1" applyFill="1" applyBorder="1" applyAlignment="1">
      <alignment vertical="center" wrapText="1"/>
    </xf>
    <xf numFmtId="2" fontId="13" fillId="21" borderId="1" xfId="0" applyNumberFormat="1" applyFont="1" applyFill="1" applyBorder="1" applyAlignment="1">
      <alignment vertical="center"/>
    </xf>
    <xf numFmtId="0" fontId="8" fillId="0" borderId="33" xfId="0" applyFont="1" applyFill="1" applyBorder="1" applyAlignment="1" applyProtection="1">
      <alignment vertical="center" wrapText="1"/>
    </xf>
    <xf numFmtId="0" fontId="7" fillId="0" borderId="33" xfId="0" applyFont="1" applyFill="1" applyBorder="1" applyAlignment="1" applyProtection="1">
      <alignment vertical="center" wrapText="1"/>
    </xf>
    <xf numFmtId="0" fontId="7" fillId="0" borderId="1" xfId="0" applyFont="1" applyFill="1" applyBorder="1" applyAlignment="1" applyProtection="1">
      <alignment horizontal="left" vertical="center" wrapText="1" indent="1"/>
    </xf>
    <xf numFmtId="165" fontId="21" fillId="24" borderId="1" xfId="0" applyNumberFormat="1" applyFont="1" applyFill="1" applyBorder="1" applyAlignment="1" applyProtection="1">
      <alignment horizontal="center" vertical="center"/>
    </xf>
    <xf numFmtId="0" fontId="58" fillId="25" borderId="1" xfId="0" applyFont="1" applyFill="1" applyBorder="1"/>
    <xf numFmtId="0" fontId="64" fillId="0" borderId="1" xfId="0" applyFont="1" applyBorder="1" applyAlignment="1" applyProtection="1">
      <alignment vertical="top" wrapText="1"/>
    </xf>
    <xf numFmtId="0" fontId="0" fillId="0" borderId="0" xfId="0" applyFill="1" applyAlignment="1">
      <alignment vertical="center"/>
    </xf>
    <xf numFmtId="2" fontId="13" fillId="21" borderId="1" xfId="0" applyNumberFormat="1" applyFont="1" applyFill="1" applyBorder="1" applyAlignment="1">
      <alignment horizontal="center" vertical="center"/>
    </xf>
    <xf numFmtId="2" fontId="13" fillId="6" borderId="1" xfId="0" applyNumberFormat="1" applyFont="1" applyFill="1" applyBorder="1" applyAlignment="1">
      <alignment horizontal="center" vertical="center" wrapText="1"/>
    </xf>
    <xf numFmtId="2" fontId="25" fillId="10" borderId="1" xfId="0" applyNumberFormat="1" applyFont="1" applyFill="1" applyBorder="1" applyAlignment="1">
      <alignment horizontal="center" vertical="top" wrapText="1"/>
    </xf>
    <xf numFmtId="0" fontId="71" fillId="12" borderId="35" xfId="0" applyFont="1" applyFill="1" applyBorder="1" applyAlignment="1">
      <alignment vertical="center" wrapText="1"/>
    </xf>
    <xf numFmtId="0" fontId="71" fillId="12" borderId="47" xfId="0" applyFont="1" applyFill="1" applyBorder="1" applyAlignment="1">
      <alignment vertical="center" wrapText="1"/>
    </xf>
    <xf numFmtId="0" fontId="71" fillId="12" borderId="47" xfId="0" applyFont="1" applyFill="1" applyBorder="1" applyAlignment="1">
      <alignment horizontal="center" vertical="center" wrapText="1"/>
    </xf>
    <xf numFmtId="2" fontId="71" fillId="12" borderId="47" xfId="0" applyNumberFormat="1" applyFont="1" applyFill="1" applyBorder="1" applyAlignment="1">
      <alignment horizontal="center" vertical="center" wrapText="1"/>
    </xf>
    <xf numFmtId="0" fontId="50" fillId="0" borderId="0" xfId="0" applyFont="1"/>
    <xf numFmtId="0" fontId="50" fillId="0" borderId="0" xfId="0" applyFont="1" applyBorder="1"/>
    <xf numFmtId="2" fontId="7" fillId="12" borderId="1" xfId="0" applyNumberFormat="1" applyFont="1" applyFill="1" applyBorder="1" applyAlignment="1">
      <alignment vertical="center" wrapText="1"/>
    </xf>
    <xf numFmtId="0" fontId="7" fillId="0" borderId="4" xfId="0" applyFont="1" applyFill="1" applyBorder="1" applyAlignment="1" applyProtection="1">
      <alignment horizontal="center" vertical="center" wrapText="1"/>
    </xf>
    <xf numFmtId="0" fontId="7" fillId="0" borderId="1" xfId="0" quotePrefix="1" applyFont="1" applyFill="1" applyBorder="1" applyAlignment="1" applyProtection="1">
      <alignment horizontal="center" vertical="center"/>
    </xf>
    <xf numFmtId="2" fontId="7" fillId="12" borderId="1" xfId="0" applyNumberFormat="1" applyFont="1" applyFill="1" applyBorder="1" applyAlignment="1">
      <alignment horizontal="center" vertical="center" wrapText="1"/>
    </xf>
    <xf numFmtId="0" fontId="1" fillId="26" borderId="1" xfId="0" applyFont="1" applyFill="1" applyBorder="1" applyAlignment="1" applyProtection="1">
      <alignment horizontal="center" vertical="center"/>
    </xf>
    <xf numFmtId="0" fontId="1" fillId="26"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Font="1" applyAlignment="1" applyProtection="1">
      <alignment vertical="center"/>
    </xf>
    <xf numFmtId="0" fontId="8" fillId="0" borderId="0" xfId="0" applyFont="1"/>
    <xf numFmtId="0" fontId="72" fillId="28" borderId="1" xfId="0" applyFont="1" applyFill="1" applyBorder="1" applyAlignment="1">
      <alignment horizontal="center" vertical="center" wrapText="1"/>
    </xf>
    <xf numFmtId="0" fontId="72" fillId="28" borderId="1" xfId="0" applyFont="1" applyFill="1" applyBorder="1" applyAlignment="1">
      <alignment vertical="center" wrapText="1"/>
    </xf>
    <xf numFmtId="0" fontId="73" fillId="0" borderId="1" xfId="0" applyFont="1" applyBorder="1" applyAlignment="1">
      <alignment horizontal="center" vertical="center" wrapText="1"/>
    </xf>
    <xf numFmtId="0" fontId="73" fillId="0" borderId="1" xfId="0" applyFont="1" applyBorder="1" applyAlignment="1">
      <alignment vertical="center" wrapText="1"/>
    </xf>
    <xf numFmtId="0" fontId="73" fillId="0" borderId="1" xfId="0" applyFont="1" applyBorder="1" applyAlignment="1">
      <alignment horizontal="justify" vertical="center" wrapText="1"/>
    </xf>
    <xf numFmtId="0" fontId="74" fillId="10" borderId="1" xfId="0" applyFont="1" applyFill="1" applyBorder="1" applyAlignment="1">
      <alignment horizontal="center" vertical="center" wrapText="1"/>
    </xf>
    <xf numFmtId="0" fontId="74" fillId="10" borderId="1" xfId="0" quotePrefix="1" applyFont="1" applyFill="1" applyBorder="1" applyAlignment="1">
      <alignment horizontal="center" vertical="center" wrapText="1"/>
    </xf>
    <xf numFmtId="0" fontId="73" fillId="0" borderId="1" xfId="0" applyFont="1" applyBorder="1" applyAlignment="1">
      <alignment horizontal="center" vertical="center"/>
    </xf>
    <xf numFmtId="1" fontId="73" fillId="0" borderId="1" xfId="0" applyNumberFormat="1" applyFont="1" applyBorder="1" applyAlignment="1">
      <alignment horizontal="center" vertical="center" wrapText="1"/>
    </xf>
    <xf numFmtId="164" fontId="73" fillId="0" borderId="1" xfId="0" applyNumberFormat="1" applyFont="1" applyBorder="1" applyAlignment="1">
      <alignment horizontal="center" vertical="center" wrapText="1"/>
    </xf>
    <xf numFmtId="0" fontId="73" fillId="0" borderId="1" xfId="0" applyFont="1" applyFill="1" applyBorder="1" applyAlignment="1">
      <alignment horizontal="center" vertical="center" wrapText="1"/>
    </xf>
    <xf numFmtId="0" fontId="72" fillId="0" borderId="1" xfId="0" applyFont="1" applyBorder="1" applyAlignment="1">
      <alignment horizontal="center" vertical="center" wrapText="1"/>
    </xf>
    <xf numFmtId="165" fontId="73" fillId="0" borderId="1" xfId="0" applyNumberFormat="1" applyFont="1" applyBorder="1" applyAlignment="1">
      <alignment horizontal="center" vertical="center" wrapText="1"/>
    </xf>
    <xf numFmtId="2" fontId="73" fillId="0" borderId="1" xfId="0" applyNumberFormat="1" applyFont="1" applyBorder="1" applyAlignment="1">
      <alignment horizontal="center" vertical="center" wrapText="1"/>
    </xf>
    <xf numFmtId="0" fontId="73" fillId="0" borderId="1" xfId="0" applyFont="1" applyBorder="1" applyAlignment="1" applyProtection="1">
      <alignment horizontal="center" vertical="center" wrapText="1"/>
    </xf>
    <xf numFmtId="0" fontId="74" fillId="0" borderId="0" xfId="0" applyFont="1" applyBorder="1" applyAlignment="1" applyProtection="1">
      <alignment vertical="center" wrapText="1"/>
    </xf>
    <xf numFmtId="0" fontId="73" fillId="0" borderId="0" xfId="0" applyFont="1" applyBorder="1" applyAlignment="1" applyProtection="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xf>
    <xf numFmtId="0" fontId="74" fillId="0" borderId="0" xfId="0" applyFont="1" applyAlignment="1">
      <alignment vertical="center" wrapText="1"/>
    </xf>
    <xf numFmtId="0" fontId="74" fillId="10" borderId="1" xfId="0" applyFont="1" applyFill="1" applyBorder="1" applyAlignment="1">
      <alignment horizontal="center" vertical="center"/>
    </xf>
    <xf numFmtId="0" fontId="73" fillId="10" borderId="1" xfId="0" applyFont="1" applyFill="1" applyBorder="1" applyAlignment="1">
      <alignment horizontal="center" vertical="center"/>
    </xf>
    <xf numFmtId="0" fontId="73" fillId="10" borderId="1" xfId="0" applyFont="1" applyFill="1" applyBorder="1" applyAlignment="1">
      <alignment vertical="center" wrapText="1"/>
    </xf>
    <xf numFmtId="0" fontId="73" fillId="10" borderId="1" xfId="0" applyFont="1" applyFill="1" applyBorder="1" applyAlignment="1" applyProtection="1">
      <alignment horizontal="center" vertical="center" wrapText="1"/>
    </xf>
    <xf numFmtId="0" fontId="0" fillId="23" borderId="47" xfId="0" applyFont="1" applyFill="1" applyBorder="1" applyAlignment="1" applyProtection="1">
      <alignment horizontal="center" vertical="center"/>
    </xf>
    <xf numFmtId="0" fontId="0" fillId="23" borderId="1" xfId="0" applyFont="1" applyFill="1" applyBorder="1" applyAlignment="1" applyProtection="1">
      <alignment horizontal="center" vertical="center"/>
    </xf>
    <xf numFmtId="0" fontId="0" fillId="23" borderId="11" xfId="0" applyFont="1" applyFill="1" applyBorder="1" applyAlignment="1" applyProtection="1">
      <alignment horizontal="center" vertical="center"/>
    </xf>
    <xf numFmtId="0" fontId="8" fillId="27" borderId="5" xfId="0" applyFont="1" applyFill="1" applyBorder="1" applyAlignment="1" applyProtection="1">
      <alignment horizontal="left" vertical="center" wrapText="1"/>
    </xf>
    <xf numFmtId="0" fontId="8" fillId="19" borderId="13" xfId="0" applyFont="1" applyFill="1" applyBorder="1" applyAlignment="1" applyProtection="1">
      <alignment horizontal="left" vertical="center" wrapText="1"/>
    </xf>
    <xf numFmtId="0" fontId="8" fillId="27" borderId="13" xfId="0" applyFont="1" applyFill="1" applyBorder="1" applyAlignment="1" applyProtection="1">
      <alignment horizontal="left" vertical="center" wrapText="1"/>
    </xf>
    <xf numFmtId="0" fontId="8" fillId="19" borderId="1" xfId="0" applyFont="1" applyFill="1" applyBorder="1" applyAlignment="1" applyProtection="1">
      <alignment horizontal="center" vertical="center" wrapText="1"/>
    </xf>
    <xf numFmtId="0" fontId="8" fillId="27" borderId="1" xfId="0" applyFont="1" applyFill="1" applyBorder="1" applyAlignment="1" applyProtection="1">
      <alignment horizontal="center" vertical="center" wrapText="1"/>
    </xf>
    <xf numFmtId="0" fontId="7" fillId="10" borderId="1" xfId="0" applyFont="1" applyFill="1" applyBorder="1" applyAlignment="1" applyProtection="1">
      <alignment vertical="center" wrapText="1"/>
    </xf>
    <xf numFmtId="0" fontId="8" fillId="10" borderId="1" xfId="0" applyFont="1" applyFill="1" applyBorder="1" applyAlignment="1" applyProtection="1">
      <alignment horizontal="center" vertical="center"/>
      <protection locked="0"/>
    </xf>
    <xf numFmtId="0" fontId="8" fillId="10" borderId="4" xfId="0" applyFont="1" applyFill="1" applyBorder="1" applyAlignment="1" applyProtection="1">
      <alignment horizontal="center" vertical="center"/>
      <protection locked="0"/>
    </xf>
    <xf numFmtId="0" fontId="7" fillId="10" borderId="13" xfId="0" applyFont="1" applyFill="1" applyBorder="1" applyAlignment="1" applyProtection="1">
      <alignment horizontal="center" vertical="center"/>
    </xf>
    <xf numFmtId="0" fontId="8" fillId="10" borderId="4" xfId="0" applyFont="1" applyFill="1" applyBorder="1" applyAlignment="1" applyProtection="1">
      <alignment horizontal="center" vertical="center" wrapText="1"/>
    </xf>
    <xf numFmtId="0" fontId="8" fillId="10" borderId="1" xfId="0" applyFont="1" applyFill="1" applyBorder="1" applyAlignment="1" applyProtection="1">
      <alignment vertical="center" wrapText="1"/>
      <protection locked="0"/>
    </xf>
    <xf numFmtId="0" fontId="7" fillId="10" borderId="17" xfId="0" applyFont="1" applyFill="1" applyBorder="1" applyAlignment="1" applyProtection="1">
      <alignment horizontal="center" vertical="center"/>
    </xf>
    <xf numFmtId="0" fontId="7" fillId="10" borderId="3" xfId="0" applyFont="1" applyFill="1" applyBorder="1" applyAlignment="1" applyProtection="1">
      <alignment vertical="center" wrapText="1"/>
    </xf>
    <xf numFmtId="0" fontId="8" fillId="10" borderId="3" xfId="0" applyFont="1" applyFill="1" applyBorder="1" applyAlignment="1" applyProtection="1">
      <alignment horizontal="center" vertical="center"/>
    </xf>
    <xf numFmtId="0" fontId="8" fillId="10" borderId="12" xfId="0" applyFont="1" applyFill="1" applyBorder="1" applyAlignment="1" applyProtection="1">
      <alignment horizontal="center" vertical="center" wrapText="1"/>
    </xf>
    <xf numFmtId="0" fontId="8" fillId="10" borderId="1" xfId="0" applyFont="1" applyFill="1" applyBorder="1" applyAlignment="1" applyProtection="1">
      <alignment vertical="center" wrapText="1"/>
    </xf>
    <xf numFmtId="0" fontId="7" fillId="10" borderId="8" xfId="0" applyFont="1" applyFill="1" applyBorder="1" applyAlignment="1" applyProtection="1">
      <alignment horizontal="center" vertical="center"/>
    </xf>
    <xf numFmtId="0" fontId="7" fillId="10" borderId="38" xfId="0" applyFont="1" applyFill="1" applyBorder="1" applyAlignment="1" applyProtection="1">
      <alignment horizontal="center" vertical="center"/>
    </xf>
    <xf numFmtId="0" fontId="7" fillId="10" borderId="39" xfId="0" applyFont="1" applyFill="1" applyBorder="1" applyAlignment="1" applyProtection="1">
      <alignment vertical="center" wrapText="1"/>
    </xf>
    <xf numFmtId="0" fontId="7" fillId="10" borderId="39" xfId="0" applyFont="1" applyFill="1" applyBorder="1" applyAlignment="1" applyProtection="1">
      <alignment horizontal="center" vertical="center"/>
    </xf>
    <xf numFmtId="2" fontId="7" fillId="10" borderId="39" xfId="0" applyNumberFormat="1" applyFont="1" applyFill="1" applyBorder="1" applyAlignment="1" applyProtection="1">
      <alignment horizontal="center" vertical="center"/>
    </xf>
    <xf numFmtId="2" fontId="7" fillId="10" borderId="20" xfId="0" applyNumberFormat="1" applyFont="1" applyFill="1" applyBorder="1" applyAlignment="1" applyProtection="1">
      <alignment horizontal="center" vertical="center"/>
    </xf>
    <xf numFmtId="0" fontId="7" fillId="10" borderId="3" xfId="0" applyFont="1" applyFill="1" applyBorder="1" applyAlignment="1" applyProtection="1">
      <alignment horizontal="center" vertical="center" wrapText="1"/>
    </xf>
    <xf numFmtId="0" fontId="7" fillId="10" borderId="12" xfId="0" applyFont="1" applyFill="1" applyBorder="1" applyAlignment="1" applyProtection="1">
      <alignment horizontal="center" vertical="center" wrapText="1"/>
      <protection locked="0"/>
    </xf>
    <xf numFmtId="0" fontId="8" fillId="10" borderId="4" xfId="0" applyFont="1" applyFill="1" applyBorder="1" applyAlignment="1" applyProtection="1">
      <alignment vertical="center" wrapText="1"/>
      <protection locked="0"/>
    </xf>
    <xf numFmtId="0" fontId="8" fillId="10" borderId="2"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7" fillId="10" borderId="4" xfId="0" applyFont="1" applyFill="1" applyBorder="1" applyAlignment="1" applyProtection="1">
      <alignment horizontal="center" vertical="center" wrapText="1"/>
    </xf>
    <xf numFmtId="0" fontId="7" fillId="10" borderId="2" xfId="0" applyFont="1" applyFill="1" applyBorder="1" applyAlignment="1" applyProtection="1">
      <alignment vertical="center" wrapText="1"/>
    </xf>
    <xf numFmtId="0" fontId="8" fillId="10" borderId="2" xfId="0" applyFont="1" applyFill="1" applyBorder="1" applyAlignment="1" applyProtection="1">
      <alignment horizontal="center" vertical="center" wrapText="1"/>
      <protection locked="0"/>
    </xf>
    <xf numFmtId="2" fontId="8" fillId="10" borderId="2" xfId="0" applyNumberFormat="1" applyFont="1" applyFill="1" applyBorder="1" applyAlignment="1" applyProtection="1">
      <alignment horizontal="center" vertical="center"/>
      <protection locked="0"/>
    </xf>
    <xf numFmtId="2" fontId="8" fillId="10" borderId="19" xfId="0" applyNumberFormat="1" applyFont="1" applyFill="1" applyBorder="1" applyAlignment="1" applyProtection="1">
      <alignment horizontal="center" vertical="center"/>
      <protection locked="0"/>
    </xf>
    <xf numFmtId="0" fontId="7" fillId="10" borderId="2" xfId="0" applyFont="1" applyFill="1" applyBorder="1" applyAlignment="1" applyProtection="1">
      <alignment horizontal="center" vertical="center" wrapText="1"/>
    </xf>
    <xf numFmtId="0" fontId="7" fillId="10" borderId="2" xfId="0" applyFont="1" applyFill="1" applyBorder="1" applyAlignment="1" applyProtection="1">
      <alignment vertical="center" wrapText="1"/>
      <protection locked="0"/>
    </xf>
    <xf numFmtId="0" fontId="46" fillId="10" borderId="1" xfId="0" applyFont="1" applyFill="1" applyBorder="1" applyAlignment="1" applyProtection="1">
      <alignment horizontal="center" vertical="center" wrapText="1"/>
    </xf>
    <xf numFmtId="0" fontId="46" fillId="10" borderId="1" xfId="0" applyFont="1" applyFill="1" applyBorder="1" applyAlignment="1" applyProtection="1">
      <alignment horizontal="left" vertical="center" wrapText="1"/>
    </xf>
    <xf numFmtId="0" fontId="46" fillId="10" borderId="4" xfId="0" applyFont="1" applyFill="1" applyBorder="1" applyAlignment="1" applyProtection="1">
      <alignment horizontal="center" vertical="center" wrapText="1"/>
    </xf>
    <xf numFmtId="0" fontId="46" fillId="10" borderId="1" xfId="0" applyFont="1" applyFill="1" applyBorder="1" applyAlignment="1" applyProtection="1">
      <alignment horizontal="left" vertical="center" wrapText="1"/>
      <protection locked="0"/>
    </xf>
    <xf numFmtId="168" fontId="0" fillId="0" borderId="0" xfId="0" applyNumberFormat="1"/>
    <xf numFmtId="0" fontId="64" fillId="0" borderId="1" xfId="0" applyFont="1" applyBorder="1"/>
    <xf numFmtId="0" fontId="64" fillId="0" borderId="0" xfId="0" applyFont="1"/>
    <xf numFmtId="0" fontId="77" fillId="0" borderId="1" xfId="0" applyFont="1" applyBorder="1" applyAlignment="1">
      <alignment horizontal="center" vertical="center" wrapText="1"/>
    </xf>
    <xf numFmtId="0" fontId="78" fillId="0" borderId="1" xfId="0" applyFont="1" applyBorder="1" applyAlignment="1">
      <alignment vertical="center" wrapText="1"/>
    </xf>
    <xf numFmtId="0" fontId="64" fillId="0" borderId="1" xfId="0" applyFont="1" applyFill="1" applyBorder="1" applyAlignment="1" applyProtection="1">
      <alignment vertical="top" wrapText="1"/>
    </xf>
    <xf numFmtId="0" fontId="79" fillId="0" borderId="1" xfId="0" applyFont="1" applyBorder="1" applyAlignment="1">
      <alignment horizontal="left" vertical="center" wrapText="1"/>
    </xf>
    <xf numFmtId="0" fontId="64" fillId="0" borderId="1" xfId="0" applyFont="1" applyFill="1" applyBorder="1" applyAlignment="1">
      <alignment horizontal="left" vertical="center" wrapText="1"/>
    </xf>
    <xf numFmtId="0" fontId="64" fillId="0" borderId="1" xfId="0" applyFont="1" applyFill="1" applyBorder="1"/>
    <xf numFmtId="0" fontId="80" fillId="0" borderId="1" xfId="0" applyFont="1" applyBorder="1" applyAlignment="1">
      <alignment horizontal="left" vertical="center" wrapText="1"/>
    </xf>
    <xf numFmtId="0" fontId="64" fillId="0" borderId="1" xfId="0" applyFont="1" applyFill="1" applyBorder="1" applyAlignment="1">
      <alignment horizontal="left" vertical="center"/>
    </xf>
    <xf numFmtId="0" fontId="81" fillId="0" borderId="1" xfId="0" applyFont="1" applyFill="1" applyBorder="1" applyAlignment="1">
      <alignment horizontal="left" vertical="center"/>
    </xf>
    <xf numFmtId="0" fontId="81" fillId="0" borderId="1" xfId="0" applyFont="1" applyBorder="1" applyAlignment="1" applyProtection="1">
      <alignment horizontal="center" vertical="center" wrapText="1"/>
    </xf>
    <xf numFmtId="0" fontId="64" fillId="0" borderId="1" xfId="0" applyFont="1" applyBorder="1" applyAlignment="1" applyProtection="1">
      <alignment horizontal="center" vertical="center" wrapText="1"/>
    </xf>
    <xf numFmtId="0" fontId="64" fillId="0" borderId="1" xfId="0" applyFont="1" applyBorder="1" applyAlignment="1" applyProtection="1">
      <alignment vertical="center" wrapText="1"/>
    </xf>
    <xf numFmtId="0" fontId="64" fillId="0" borderId="1" xfId="0" applyFont="1" applyBorder="1" applyAlignment="1" applyProtection="1">
      <alignment vertical="top"/>
    </xf>
    <xf numFmtId="0" fontId="82" fillId="0" borderId="46" xfId="0" applyFont="1" applyBorder="1" applyAlignment="1" applyProtection="1">
      <alignment vertical="center" wrapText="1"/>
    </xf>
    <xf numFmtId="0" fontId="82" fillId="0" borderId="2" xfId="0" applyFont="1" applyBorder="1" applyAlignment="1" applyProtection="1">
      <alignment vertical="center" wrapText="1"/>
    </xf>
    <xf numFmtId="0" fontId="81" fillId="0" borderId="1" xfId="0" applyFont="1" applyBorder="1" applyAlignment="1" applyProtection="1">
      <alignment vertical="center" wrapText="1"/>
    </xf>
    <xf numFmtId="0" fontId="83" fillId="0" borderId="3" xfId="0" applyFont="1" applyFill="1" applyBorder="1" applyAlignment="1" applyProtection="1">
      <alignment horizontal="center" vertical="center"/>
    </xf>
    <xf numFmtId="0" fontId="64" fillId="0" borderId="1" xfId="0" applyFont="1" applyBorder="1" applyAlignment="1">
      <alignment vertical="center" wrapText="1"/>
    </xf>
    <xf numFmtId="0" fontId="83" fillId="12" borderId="1" xfId="0" applyFont="1" applyFill="1" applyBorder="1" applyAlignment="1" applyProtection="1">
      <alignment horizontal="center" vertical="center"/>
    </xf>
    <xf numFmtId="0" fontId="83" fillId="12" borderId="1" xfId="0" applyFont="1" applyFill="1" applyBorder="1" applyAlignment="1" applyProtection="1">
      <alignment vertical="center" wrapText="1"/>
    </xf>
    <xf numFmtId="0" fontId="64" fillId="0" borderId="1" xfId="0" applyFont="1" applyBorder="1" applyAlignment="1">
      <alignment vertical="top"/>
    </xf>
    <xf numFmtId="0" fontId="64" fillId="0" borderId="1" xfId="0" applyFont="1" applyBorder="1" applyAlignment="1">
      <alignment vertical="top" wrapText="1"/>
    </xf>
    <xf numFmtId="0" fontId="64" fillId="0" borderId="0" xfId="0" applyFont="1" applyAlignment="1">
      <alignment vertical="top" wrapText="1"/>
    </xf>
    <xf numFmtId="0" fontId="83" fillId="12" borderId="1" xfId="0" applyFont="1" applyFill="1" applyBorder="1" applyAlignment="1" applyProtection="1">
      <alignment horizontal="left" vertical="center" wrapText="1" indent="1"/>
    </xf>
    <xf numFmtId="0" fontId="83" fillId="12" borderId="1" xfId="0" applyFont="1" applyFill="1" applyBorder="1" applyAlignment="1" applyProtection="1">
      <alignment horizontal="center" vertical="center" wrapText="1"/>
    </xf>
    <xf numFmtId="0" fontId="64" fillId="0" borderId="3" xfId="0" applyFont="1" applyBorder="1" applyAlignment="1">
      <alignment horizontal="center" vertical="center" wrapText="1"/>
    </xf>
    <xf numFmtId="0" fontId="64" fillId="0" borderId="3" xfId="0" applyFont="1" applyBorder="1" applyAlignment="1">
      <alignment vertical="center" wrapText="1"/>
    </xf>
    <xf numFmtId="0" fontId="81" fillId="0" borderId="1" xfId="0" applyFont="1" applyBorder="1" applyAlignment="1">
      <alignment horizontal="center" vertical="center" wrapText="1"/>
    </xf>
    <xf numFmtId="0" fontId="81" fillId="20" borderId="1" xfId="0" applyFont="1" applyFill="1" applyBorder="1" applyAlignment="1">
      <alignment vertical="center" wrapText="1"/>
    </xf>
    <xf numFmtId="0" fontId="81" fillId="0" borderId="1" xfId="0" applyFont="1" applyBorder="1" applyAlignment="1">
      <alignment vertical="center" wrapText="1"/>
    </xf>
    <xf numFmtId="0" fontId="64" fillId="0" borderId="1" xfId="0" applyFont="1" applyBorder="1" applyAlignment="1">
      <alignment horizontal="center" vertical="center" wrapText="1"/>
    </xf>
    <xf numFmtId="0" fontId="64" fillId="0" borderId="1" xfId="0" applyFont="1" applyBorder="1" applyAlignment="1">
      <alignment wrapText="1"/>
    </xf>
    <xf numFmtId="0" fontId="64" fillId="0" borderId="0" xfId="0" applyFont="1" applyAlignment="1">
      <alignment wrapText="1"/>
    </xf>
    <xf numFmtId="0" fontId="64" fillId="0" borderId="39" xfId="0" applyFont="1" applyFill="1" applyBorder="1" applyAlignment="1">
      <alignment horizontal="center" vertical="center" wrapText="1"/>
    </xf>
    <xf numFmtId="0" fontId="83" fillId="11" borderId="1" xfId="0" applyFont="1" applyFill="1" applyBorder="1" applyAlignment="1" applyProtection="1">
      <alignment horizontal="center" vertical="center"/>
    </xf>
    <xf numFmtId="0" fontId="83" fillId="0" borderId="13" xfId="0" applyFont="1" applyFill="1" applyBorder="1" applyAlignment="1" applyProtection="1">
      <alignment horizontal="center" vertical="center"/>
    </xf>
    <xf numFmtId="0" fontId="83" fillId="0" borderId="1" xfId="0" applyFont="1" applyFill="1" applyBorder="1" applyAlignment="1" applyProtection="1">
      <alignment vertical="center" wrapText="1"/>
    </xf>
    <xf numFmtId="0" fontId="83" fillId="0" borderId="1" xfId="0" applyFont="1" applyFill="1" applyBorder="1" applyAlignment="1" applyProtection="1">
      <alignment horizontal="center" vertical="center" wrapText="1"/>
    </xf>
    <xf numFmtId="0" fontId="82" fillId="0" borderId="1" xfId="0" applyFont="1" applyFill="1" applyBorder="1" applyAlignment="1" applyProtection="1">
      <alignment horizontal="center" vertical="center"/>
    </xf>
    <xf numFmtId="0" fontId="82" fillId="0" borderId="1" xfId="0" applyFont="1" applyFill="1" applyBorder="1" applyAlignment="1" applyProtection="1">
      <alignment horizontal="left" vertical="center"/>
    </xf>
    <xf numFmtId="0" fontId="81" fillId="7" borderId="1" xfId="0" applyFont="1" applyFill="1" applyBorder="1" applyAlignment="1">
      <alignment horizontal="center" vertical="center" wrapText="1"/>
    </xf>
    <xf numFmtId="0" fontId="81" fillId="7" borderId="1" xfId="0" applyFont="1" applyFill="1" applyBorder="1" applyAlignment="1">
      <alignment vertical="center" wrapText="1"/>
    </xf>
    <xf numFmtId="0" fontId="81" fillId="0" borderId="2" xfId="0" applyFont="1" applyBorder="1" applyAlignment="1">
      <alignment vertical="center" wrapText="1"/>
    </xf>
    <xf numFmtId="0" fontId="83" fillId="0" borderId="1" xfId="0" applyFont="1" applyFill="1" applyBorder="1" applyAlignment="1" applyProtection="1">
      <alignment horizontal="center" vertical="center"/>
    </xf>
    <xf numFmtId="0" fontId="83" fillId="11" borderId="1" xfId="0" applyFont="1" applyFill="1" applyBorder="1" applyAlignment="1" applyProtection="1">
      <alignment horizontal="left" vertical="center"/>
    </xf>
    <xf numFmtId="0" fontId="81" fillId="0" borderId="1" xfId="0" applyFont="1" applyFill="1" applyBorder="1" applyAlignment="1">
      <alignment horizontal="center" vertical="center" wrapText="1"/>
    </xf>
    <xf numFmtId="0" fontId="81" fillId="0" borderId="2" xfId="0" applyFont="1" applyFill="1" applyBorder="1" applyAlignment="1">
      <alignment vertical="center" wrapText="1"/>
    </xf>
    <xf numFmtId="0" fontId="64" fillId="0" borderId="1" xfId="0" applyFont="1" applyFill="1" applyBorder="1" applyAlignment="1">
      <alignment vertical="center" wrapText="1"/>
    </xf>
    <xf numFmtId="0" fontId="83" fillId="0" borderId="1" xfId="0" applyFont="1" applyFill="1" applyBorder="1" applyAlignment="1" applyProtection="1">
      <alignment horizontal="left" vertical="center"/>
    </xf>
    <xf numFmtId="0" fontId="83" fillId="0" borderId="39" xfId="0" applyFont="1" applyFill="1" applyBorder="1" applyAlignment="1" applyProtection="1">
      <alignment horizontal="center" vertical="center"/>
    </xf>
    <xf numFmtId="0" fontId="64" fillId="0" borderId="1" xfId="0" applyFont="1" applyFill="1" applyBorder="1" applyAlignment="1">
      <alignment horizontal="center" vertical="center" wrapText="1"/>
    </xf>
    <xf numFmtId="0" fontId="81" fillId="0" borderId="1" xfId="0" applyFont="1" applyFill="1" applyBorder="1" applyAlignment="1">
      <alignment vertical="center" wrapText="1"/>
    </xf>
    <xf numFmtId="0" fontId="64" fillId="7" borderId="1" xfId="0" applyFont="1" applyFill="1" applyBorder="1" applyAlignment="1">
      <alignment vertical="center" wrapText="1"/>
    </xf>
    <xf numFmtId="0" fontId="81" fillId="0" borderId="39" xfId="0" applyFont="1" applyFill="1" applyBorder="1" applyAlignment="1">
      <alignment horizontal="center" vertical="center" wrapText="1"/>
    </xf>
    <xf numFmtId="0" fontId="83" fillId="19" borderId="1" xfId="0" applyFont="1" applyFill="1" applyBorder="1" applyAlignment="1" applyProtection="1">
      <alignment vertical="center" wrapText="1"/>
    </xf>
    <xf numFmtId="0" fontId="82" fillId="4" borderId="2" xfId="0" applyFont="1" applyFill="1" applyBorder="1" applyAlignment="1" applyProtection="1">
      <alignment vertical="center" wrapText="1"/>
    </xf>
    <xf numFmtId="0" fontId="82" fillId="4" borderId="8" xfId="0" applyFont="1" applyFill="1" applyBorder="1" applyAlignment="1" applyProtection="1">
      <alignment horizontal="center" vertical="center"/>
    </xf>
    <xf numFmtId="0" fontId="82" fillId="4" borderId="18" xfId="0" applyFont="1" applyFill="1" applyBorder="1" applyAlignment="1" applyProtection="1">
      <alignment horizontal="center" vertical="center"/>
    </xf>
    <xf numFmtId="0" fontId="82" fillId="4" borderId="6" xfId="0" applyFont="1" applyFill="1" applyBorder="1" applyAlignment="1" applyProtection="1">
      <alignment horizontal="center" vertical="center"/>
    </xf>
    <xf numFmtId="0" fontId="83" fillId="0" borderId="2" xfId="0" applyFont="1" applyFill="1" applyBorder="1" applyAlignment="1" applyProtection="1">
      <alignment vertical="center" wrapText="1"/>
    </xf>
    <xf numFmtId="0" fontId="82" fillId="0" borderId="1" xfId="0" applyFont="1" applyFill="1" applyBorder="1" applyAlignment="1" applyProtection="1">
      <alignment vertical="top" wrapText="1"/>
    </xf>
    <xf numFmtId="0" fontId="83" fillId="0" borderId="2" xfId="0" applyFont="1" applyFill="1" applyBorder="1" applyAlignment="1" applyProtection="1">
      <alignment horizontal="center" vertical="center" wrapText="1"/>
    </xf>
    <xf numFmtId="0" fontId="81" fillId="0" borderId="1" xfId="0" applyFont="1" applyFill="1" applyBorder="1" applyProtection="1"/>
    <xf numFmtId="0" fontId="81" fillId="0" borderId="1" xfId="0" applyFont="1" applyBorder="1" applyAlignment="1">
      <alignment wrapText="1"/>
    </xf>
    <xf numFmtId="0" fontId="83" fillId="0" borderId="14" xfId="0" applyFont="1" applyFill="1" applyBorder="1" applyAlignment="1" applyProtection="1">
      <alignment horizontal="center" vertical="center"/>
    </xf>
    <xf numFmtId="2" fontId="82" fillId="0" borderId="2" xfId="0" applyNumberFormat="1" applyFont="1" applyFill="1" applyBorder="1" applyAlignment="1" applyProtection="1">
      <alignment horizontal="center" vertical="center"/>
    </xf>
    <xf numFmtId="0" fontId="81" fillId="7" borderId="1" xfId="0" applyFont="1" applyFill="1" applyBorder="1" applyAlignment="1">
      <alignment wrapText="1"/>
    </xf>
    <xf numFmtId="0" fontId="82" fillId="0" borderId="8" xfId="0" applyFont="1" applyFill="1" applyBorder="1" applyAlignment="1" applyProtection="1">
      <alignment horizontal="center" vertical="center" wrapText="1"/>
    </xf>
    <xf numFmtId="0" fontId="83" fillId="0" borderId="8" xfId="0" applyFont="1" applyFill="1" applyBorder="1" applyAlignment="1" applyProtection="1">
      <alignment horizontal="center" vertical="center" wrapText="1"/>
    </xf>
    <xf numFmtId="0" fontId="82" fillId="4" borderId="8" xfId="0" applyFont="1" applyFill="1" applyBorder="1" applyAlignment="1" applyProtection="1">
      <alignment horizontal="center" vertical="center" wrapText="1"/>
    </xf>
    <xf numFmtId="0" fontId="64" fillId="0" borderId="1" xfId="0" applyFont="1" applyBorder="1" applyProtection="1"/>
    <xf numFmtId="0" fontId="82" fillId="4" borderId="16" xfId="0" applyFont="1" applyFill="1" applyBorder="1" applyAlignment="1" applyProtection="1">
      <alignment horizontal="center" vertical="center" wrapText="1"/>
    </xf>
    <xf numFmtId="0" fontId="64" fillId="0" borderId="1" xfId="0" applyFont="1" applyBorder="1" applyAlignment="1">
      <alignment horizontal="left" wrapText="1"/>
    </xf>
    <xf numFmtId="0" fontId="83" fillId="19" borderId="1" xfId="0" applyFont="1" applyFill="1" applyBorder="1" applyAlignment="1" applyProtection="1">
      <alignment horizontal="center" vertical="center"/>
    </xf>
    <xf numFmtId="0" fontId="83" fillId="19" borderId="1" xfId="0" applyFont="1" applyFill="1" applyBorder="1" applyAlignment="1" applyProtection="1">
      <alignment horizontal="left" vertical="center"/>
    </xf>
    <xf numFmtId="0" fontId="83" fillId="0" borderId="1" xfId="0" applyFont="1" applyFill="1" applyBorder="1" applyAlignment="1" applyProtection="1">
      <alignment horizontal="center" vertical="center"/>
      <protection locked="0"/>
    </xf>
    <xf numFmtId="0" fontId="82" fillId="0" borderId="6" xfId="0" applyFont="1" applyFill="1" applyBorder="1" applyAlignment="1" applyProtection="1">
      <alignment horizontal="center" vertical="center" wrapText="1"/>
    </xf>
    <xf numFmtId="0" fontId="82" fillId="0" borderId="33" xfId="0" applyFont="1" applyFill="1" applyBorder="1" applyAlignment="1" applyProtection="1">
      <alignment vertical="center" wrapText="1"/>
    </xf>
    <xf numFmtId="0" fontId="83" fillId="0" borderId="33" xfId="0" applyFont="1" applyFill="1" applyBorder="1" applyAlignment="1" applyProtection="1">
      <alignment vertical="center" wrapText="1"/>
    </xf>
    <xf numFmtId="0" fontId="82" fillId="0" borderId="33" xfId="0" applyFont="1" applyFill="1" applyBorder="1" applyAlignment="1" applyProtection="1">
      <alignment horizontal="left" vertical="center" wrapText="1" indent="1"/>
    </xf>
    <xf numFmtId="0" fontId="82" fillId="0" borderId="1" xfId="0" applyFont="1" applyFill="1" applyBorder="1" applyAlignment="1" applyProtection="1">
      <alignment horizontal="left" vertical="center" wrapText="1" indent="1"/>
    </xf>
    <xf numFmtId="0" fontId="64" fillId="0" borderId="1" xfId="0" applyFont="1" applyBorder="1" applyAlignment="1" applyProtection="1">
      <alignment horizontal="left" vertical="top" wrapText="1"/>
    </xf>
    <xf numFmtId="0" fontId="83" fillId="1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xf>
    <xf numFmtId="0" fontId="20" fillId="0" borderId="1" xfId="0" applyFont="1" applyFill="1" applyBorder="1" applyAlignment="1" applyProtection="1">
      <alignment vertical="center" wrapText="1"/>
    </xf>
    <xf numFmtId="0" fontId="21" fillId="0" borderId="1" xfId="0" applyFont="1" applyFill="1" applyBorder="1" applyAlignment="1" applyProtection="1">
      <alignment horizontal="left" vertical="center" wrapText="1" indent="1"/>
    </xf>
    <xf numFmtId="0" fontId="20" fillId="0" borderId="1" xfId="0" applyFont="1" applyFill="1" applyBorder="1" applyAlignment="1" applyProtection="1">
      <alignment horizontal="center" vertical="center"/>
    </xf>
    <xf numFmtId="0" fontId="21" fillId="0" borderId="1" xfId="0" applyFont="1" applyFill="1" applyBorder="1" applyAlignment="1" applyProtection="1">
      <alignment vertical="center" wrapText="1"/>
    </xf>
    <xf numFmtId="0" fontId="21" fillId="0" borderId="33"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37" fillId="0" borderId="1" xfId="0" applyFont="1" applyBorder="1" applyAlignment="1" applyProtection="1">
      <alignment horizontal="center"/>
    </xf>
    <xf numFmtId="0" fontId="21" fillId="0" borderId="33" xfId="0" applyFont="1" applyFill="1" applyBorder="1" applyAlignment="1" applyProtection="1">
      <alignment horizontal="center" vertical="center" wrapText="1"/>
    </xf>
    <xf numFmtId="0" fontId="21" fillId="0" borderId="33" xfId="0" applyFont="1" applyFill="1" applyBorder="1" applyAlignment="1" applyProtection="1">
      <alignment horizontal="left" vertical="center" wrapText="1" indent="1"/>
    </xf>
    <xf numFmtId="0" fontId="21" fillId="0" borderId="8" xfId="0" applyFont="1" applyFill="1" applyBorder="1" applyAlignment="1" applyProtection="1">
      <alignment horizontal="left" vertical="center" wrapText="1"/>
    </xf>
    <xf numFmtId="0" fontId="20" fillId="19" borderId="2" xfId="0" applyFont="1" applyFill="1" applyBorder="1" applyAlignment="1" applyProtection="1">
      <alignment vertical="center" wrapText="1"/>
    </xf>
    <xf numFmtId="0" fontId="38" fillId="0" borderId="1" xfId="0" applyFont="1" applyBorder="1" applyProtection="1"/>
    <xf numFmtId="0" fontId="21" fillId="11" borderId="1" xfId="0" applyFont="1" applyFill="1" applyBorder="1" applyAlignment="1" applyProtection="1">
      <alignment horizontal="center" vertical="center" wrapText="1"/>
    </xf>
    <xf numFmtId="0" fontId="20" fillId="0" borderId="1" xfId="0" applyFont="1" applyFill="1" applyBorder="1" applyProtection="1"/>
    <xf numFmtId="0" fontId="21" fillId="0" borderId="2" xfId="0" applyFont="1" applyFill="1" applyBorder="1" applyAlignment="1" applyProtection="1">
      <alignment horizontal="center" vertical="center" wrapText="1"/>
    </xf>
    <xf numFmtId="0" fontId="20" fillId="11" borderId="1" xfId="0" applyFont="1" applyFill="1" applyBorder="1" applyProtection="1"/>
    <xf numFmtId="0" fontId="21" fillId="11" borderId="2" xfId="0" applyFont="1" applyFill="1" applyBorder="1" applyAlignment="1" applyProtection="1">
      <alignment horizontal="center" vertical="center" wrapText="1"/>
    </xf>
    <xf numFmtId="0" fontId="20" fillId="11" borderId="1" xfId="0" applyFont="1" applyFill="1" applyBorder="1" applyAlignment="1" applyProtection="1">
      <alignment horizontal="center" vertical="center" wrapText="1"/>
    </xf>
    <xf numFmtId="0" fontId="20" fillId="11" borderId="1" xfId="0" applyFont="1" applyFill="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1" fontId="86" fillId="11" borderId="1" xfId="0" applyNumberFormat="1" applyFont="1" applyFill="1" applyBorder="1" applyAlignment="1" applyProtection="1">
      <alignment horizontal="center" vertical="center"/>
    </xf>
    <xf numFmtId="0" fontId="26" fillId="0" borderId="1" xfId="0" applyFont="1" applyFill="1" applyBorder="1" applyAlignment="1" applyProtection="1">
      <alignment vertical="center"/>
    </xf>
    <xf numFmtId="0" fontId="83" fillId="0" borderId="1" xfId="0" applyFont="1" applyFill="1" applyBorder="1" applyAlignment="1" applyProtection="1">
      <alignment horizontal="left" vertical="center" wrapText="1"/>
    </xf>
    <xf numFmtId="0" fontId="78" fillId="0" borderId="1" xfId="0" applyFont="1" applyBorder="1" applyAlignment="1">
      <alignment horizontal="center" vertical="center" wrapText="1"/>
    </xf>
    <xf numFmtId="0" fontId="83" fillId="10" borderId="4" xfId="0" applyFont="1" applyFill="1" applyBorder="1" applyAlignment="1" applyProtection="1">
      <alignment horizontal="center" vertical="center" wrapText="1"/>
    </xf>
    <xf numFmtId="0" fontId="83" fillId="10" borderId="1" xfId="0" applyFont="1" applyFill="1" applyBorder="1" applyAlignment="1" applyProtection="1">
      <alignment horizontal="left" vertical="center" wrapText="1"/>
    </xf>
    <xf numFmtId="0" fontId="82" fillId="0" borderId="1" xfId="0" applyFont="1" applyBorder="1" applyAlignment="1" applyProtection="1">
      <alignment horizontal="center" vertical="center"/>
      <protection locked="0"/>
    </xf>
    <xf numFmtId="0" fontId="82" fillId="0" borderId="1" xfId="0" applyFont="1" applyBorder="1" applyAlignment="1" applyProtection="1">
      <alignment horizontal="left" vertical="center" wrapText="1"/>
    </xf>
    <xf numFmtId="0" fontId="82" fillId="0" borderId="1" xfId="0" applyFont="1" applyFill="1" applyBorder="1" applyAlignment="1" applyProtection="1">
      <alignment horizontal="center" vertical="center"/>
      <protection locked="0"/>
    </xf>
    <xf numFmtId="164" fontId="83" fillId="22" borderId="1" xfId="0" applyNumberFormat="1" applyFont="1" applyFill="1" applyBorder="1" applyAlignment="1" applyProtection="1">
      <alignment horizontal="center" vertical="center" wrapText="1"/>
      <protection locked="0"/>
    </xf>
    <xf numFmtId="164" fontId="83" fillId="22" borderId="1" xfId="0" applyNumberFormat="1" applyFont="1" applyFill="1" applyBorder="1" applyAlignment="1" applyProtection="1">
      <alignment horizontal="left" vertical="center" wrapText="1"/>
    </xf>
    <xf numFmtId="164" fontId="83" fillId="22" borderId="2" xfId="0" applyNumberFormat="1" applyFont="1" applyFill="1" applyBorder="1" applyAlignment="1" applyProtection="1">
      <alignment horizontal="center" vertical="center" wrapText="1"/>
    </xf>
    <xf numFmtId="0" fontId="82" fillId="0" borderId="1" xfId="0" applyFont="1" applyBorder="1" applyAlignment="1" applyProtection="1">
      <alignment horizontal="center" vertical="center"/>
    </xf>
    <xf numFmtId="164" fontId="83" fillId="22" borderId="1" xfId="0" applyNumberFormat="1" applyFont="1" applyFill="1" applyBorder="1" applyAlignment="1" applyProtection="1">
      <alignment horizontal="center" vertical="center" wrapText="1"/>
    </xf>
    <xf numFmtId="0" fontId="82" fillId="0" borderId="1" xfId="0" applyFont="1" applyFill="1" applyBorder="1" applyAlignment="1" applyProtection="1">
      <alignment horizontal="left" vertical="center" wrapText="1"/>
    </xf>
    <xf numFmtId="0" fontId="83" fillId="12" borderId="4" xfId="0" applyFont="1" applyFill="1" applyBorder="1" applyAlignment="1" applyProtection="1">
      <alignment horizontal="center" vertical="center"/>
    </xf>
    <xf numFmtId="0" fontId="83" fillId="19" borderId="1" xfId="0" applyFont="1" applyFill="1" applyBorder="1" applyAlignment="1" applyProtection="1">
      <alignment horizontal="center" vertical="center" wrapText="1"/>
    </xf>
    <xf numFmtId="0" fontId="83" fillId="10" borderId="4" xfId="0" applyFont="1" applyFill="1" applyBorder="1" applyAlignment="1" applyProtection="1">
      <alignment horizontal="center" vertical="center"/>
    </xf>
    <xf numFmtId="0" fontId="83" fillId="10" borderId="1" xfId="0" applyFont="1" applyFill="1" applyBorder="1" applyAlignment="1" applyProtection="1">
      <alignment vertical="center" wrapText="1"/>
    </xf>
    <xf numFmtId="0" fontId="82" fillId="0" borderId="4" xfId="0" applyFont="1" applyFill="1" applyBorder="1" applyAlignment="1" applyProtection="1">
      <alignment horizontal="center" vertical="center"/>
    </xf>
    <xf numFmtId="0" fontId="77" fillId="0" borderId="1" xfId="0" applyFont="1" applyBorder="1" applyAlignment="1" applyProtection="1">
      <alignment vertical="center" wrapText="1"/>
    </xf>
    <xf numFmtId="164" fontId="82" fillId="0" borderId="3" xfId="0" applyNumberFormat="1" applyFont="1" applyFill="1" applyBorder="1" applyAlignment="1" applyProtection="1">
      <alignment horizontal="center" vertical="center" wrapText="1"/>
    </xf>
    <xf numFmtId="164" fontId="82" fillId="0" borderId="3" xfId="0" applyNumberFormat="1" applyFont="1" applyFill="1" applyBorder="1" applyAlignment="1" applyProtection="1">
      <alignment horizontal="left" vertical="center" wrapText="1"/>
    </xf>
    <xf numFmtId="0" fontId="87" fillId="0" borderId="4" xfId="0" applyFont="1" applyBorder="1" applyAlignment="1" applyProtection="1">
      <alignment vertical="center"/>
      <protection locked="0"/>
    </xf>
    <xf numFmtId="0" fontId="87" fillId="0" borderId="5" xfId="0" applyFont="1" applyBorder="1" applyAlignment="1" applyProtection="1">
      <alignment vertical="center" wrapText="1"/>
      <protection locked="0"/>
    </xf>
    <xf numFmtId="0" fontId="83" fillId="0" borderId="1" xfId="0" applyFont="1" applyFill="1" applyBorder="1" applyAlignment="1" applyProtection="1">
      <alignment vertical="top" wrapText="1"/>
    </xf>
    <xf numFmtId="0" fontId="82" fillId="0" borderId="8" xfId="0" applyFont="1" applyFill="1" applyBorder="1" applyAlignment="1" applyProtection="1">
      <alignment horizontal="left" vertical="center" wrapText="1"/>
    </xf>
    <xf numFmtId="0" fontId="82" fillId="0" borderId="1" xfId="0" applyFont="1" applyFill="1" applyBorder="1" applyAlignment="1" applyProtection="1">
      <alignment vertical="center" wrapText="1"/>
    </xf>
    <xf numFmtId="0" fontId="81" fillId="0" borderId="1" xfId="0" applyFont="1" applyBorder="1" applyAlignment="1" applyProtection="1">
      <alignment horizontal="center" vertical="center"/>
    </xf>
    <xf numFmtId="0" fontId="81" fillId="0" borderId="1" xfId="0" applyFont="1" applyBorder="1" applyAlignment="1" applyProtection="1">
      <alignment vertical="center"/>
    </xf>
    <xf numFmtId="0" fontId="64" fillId="0" borderId="1" xfId="0" applyFont="1" applyBorder="1" applyAlignment="1" applyProtection="1">
      <alignment vertical="center"/>
    </xf>
    <xf numFmtId="0" fontId="64" fillId="0" borderId="0" xfId="0" applyFont="1" applyAlignment="1">
      <alignment vertical="center" wrapText="1"/>
    </xf>
    <xf numFmtId="0" fontId="64" fillId="0" borderId="1" xfId="0" applyFont="1" applyBorder="1" applyAlignment="1" applyProtection="1">
      <alignment horizontal="center" vertical="center"/>
    </xf>
    <xf numFmtId="0" fontId="81" fillId="0" borderId="0" xfId="0" applyFont="1" applyAlignment="1">
      <alignment vertical="center" wrapText="1"/>
    </xf>
    <xf numFmtId="0" fontId="64" fillId="0" borderId="1" xfId="0" applyFont="1" applyBorder="1" applyAlignment="1" applyProtection="1">
      <alignment horizontal="left" vertical="center" wrapText="1"/>
    </xf>
    <xf numFmtId="0" fontId="81" fillId="0" borderId="1" xfId="0" applyFont="1" applyBorder="1" applyAlignment="1" applyProtection="1">
      <alignment horizontal="left" vertical="center" wrapText="1"/>
    </xf>
    <xf numFmtId="0" fontId="64" fillId="0" borderId="1" xfId="0" applyFont="1" applyBorder="1" applyAlignment="1" applyProtection="1">
      <alignment horizontal="left" vertical="center"/>
    </xf>
    <xf numFmtId="0" fontId="28" fillId="10" borderId="1" xfId="0" applyFont="1" applyFill="1" applyBorder="1" applyAlignment="1" applyProtection="1">
      <alignment horizontal="center" vertical="center"/>
    </xf>
    <xf numFmtId="0" fontId="28" fillId="10" borderId="1" xfId="0" applyFont="1" applyFill="1" applyBorder="1" applyAlignment="1" applyProtection="1">
      <alignment horizontal="center" vertical="center" wrapText="1"/>
    </xf>
    <xf numFmtId="1" fontId="28" fillId="10" borderId="1" xfId="0"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0" fontId="8" fillId="12" borderId="1" xfId="0" applyFont="1" applyFill="1" applyBorder="1" applyAlignment="1" applyProtection="1">
      <alignment horizontal="center" vertical="center" wrapText="1"/>
    </xf>
    <xf numFmtId="1" fontId="8" fillId="12" borderId="1" xfId="0" applyNumberFormat="1" applyFont="1" applyFill="1" applyBorder="1" applyAlignment="1" applyProtection="1">
      <alignment horizontal="center" vertical="center" wrapText="1"/>
    </xf>
    <xf numFmtId="0" fontId="1" fillId="0" borderId="13" xfId="0" applyFont="1" applyBorder="1" applyAlignment="1" applyProtection="1">
      <alignment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1" fontId="8" fillId="13" borderId="3" xfId="0" applyNumberFormat="1" applyFont="1" applyFill="1" applyBorder="1" applyAlignment="1" applyProtection="1">
      <alignment horizontal="center" vertical="center" wrapText="1"/>
    </xf>
    <xf numFmtId="0" fontId="7" fillId="0" borderId="3" xfId="0" applyFont="1" applyBorder="1" applyAlignment="1" applyProtection="1">
      <alignment horizontal="center" vertical="center" wrapText="1"/>
    </xf>
    <xf numFmtId="1" fontId="8" fillId="14" borderId="1" xfId="0" applyNumberFormat="1" applyFont="1" applyFill="1" applyBorder="1" applyAlignment="1" applyProtection="1">
      <alignment horizontal="center" vertical="center" wrapText="1"/>
    </xf>
    <xf numFmtId="0" fontId="7" fillId="0" borderId="17" xfId="0" applyFont="1" applyBorder="1" applyAlignment="1" applyProtection="1">
      <alignment vertical="center" wrapText="1"/>
    </xf>
    <xf numFmtId="0" fontId="7" fillId="0" borderId="3" xfId="0" applyFont="1" applyBorder="1" applyAlignment="1" applyProtection="1">
      <alignment horizontal="left" vertical="center" wrapText="1"/>
    </xf>
    <xf numFmtId="1" fontId="7" fillId="13" borderId="3" xfId="0" applyNumberFormat="1" applyFont="1" applyFill="1" applyBorder="1" applyAlignment="1" applyProtection="1">
      <alignment horizontal="center" vertical="center" wrapText="1"/>
    </xf>
    <xf numFmtId="0" fontId="7" fillId="0" borderId="13" xfId="0" applyFont="1" applyBorder="1" applyAlignment="1" applyProtection="1">
      <alignment vertical="center" wrapText="1"/>
    </xf>
    <xf numFmtId="0" fontId="7" fillId="0" borderId="1" xfId="0" applyFont="1" applyBorder="1" applyAlignment="1" applyProtection="1">
      <alignment horizontal="left" vertical="center" wrapText="1"/>
    </xf>
    <xf numFmtId="2" fontId="7" fillId="13" borderId="1" xfId="0" applyNumberFormat="1" applyFont="1" applyFill="1" applyBorder="1" applyAlignment="1" applyProtection="1">
      <alignment horizontal="center" vertical="center" wrapText="1"/>
    </xf>
    <xf numFmtId="1" fontId="7" fillId="13" borderId="1" xfId="0" applyNumberFormat="1" applyFont="1" applyFill="1" applyBorder="1" applyAlignment="1" applyProtection="1">
      <alignment horizontal="center" vertical="center" wrapText="1"/>
    </xf>
    <xf numFmtId="0" fontId="7" fillId="0" borderId="14" xfId="0" applyFont="1" applyBorder="1" applyAlignment="1" applyProtection="1">
      <alignment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1" fontId="7" fillId="13" borderId="2" xfId="0" applyNumberFormat="1" applyFont="1" applyFill="1" applyBorder="1" applyAlignment="1" applyProtection="1">
      <alignment horizontal="center" vertical="center" wrapText="1"/>
    </xf>
    <xf numFmtId="0" fontId="7" fillId="3" borderId="29" xfId="0" applyFont="1" applyFill="1" applyBorder="1" applyAlignment="1" applyProtection="1">
      <alignment vertical="center" wrapText="1"/>
    </xf>
    <xf numFmtId="0" fontId="7" fillId="3" borderId="11" xfId="0" applyFont="1" applyFill="1" applyBorder="1" applyAlignment="1" applyProtection="1">
      <alignment horizontal="left" vertical="center" wrapText="1"/>
    </xf>
    <xf numFmtId="2" fontId="7" fillId="0" borderId="3" xfId="0" applyNumberFormat="1" applyFont="1" applyBorder="1" applyAlignment="1" applyProtection="1">
      <alignment horizontal="center" vertical="center" wrapText="1"/>
    </xf>
    <xf numFmtId="0" fontId="8" fillId="0" borderId="8"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2" fontId="8" fillId="0" borderId="1" xfId="0" applyNumberFormat="1" applyFont="1" applyBorder="1" applyAlignment="1" applyProtection="1">
      <alignment horizontal="center" vertical="center" wrapText="1"/>
    </xf>
    <xf numFmtId="1" fontId="8" fillId="0" borderId="1" xfId="0" applyNumberFormat="1" applyFont="1" applyBorder="1" applyAlignment="1" applyProtection="1">
      <alignment horizontal="center" vertical="center" wrapText="1"/>
    </xf>
    <xf numFmtId="1" fontId="8" fillId="0" borderId="1" xfId="0" applyNumberFormat="1" applyFont="1" applyFill="1" applyBorder="1" applyAlignment="1">
      <alignment horizontal="left" vertical="center" wrapText="1"/>
    </xf>
    <xf numFmtId="1" fontId="8" fillId="0" borderId="1" xfId="0" applyNumberFormat="1" applyFont="1" applyFill="1" applyBorder="1" applyAlignment="1">
      <alignment horizontal="center" vertical="center" wrapText="1"/>
    </xf>
    <xf numFmtId="0" fontId="0" fillId="0" borderId="1" xfId="0" applyBorder="1" applyAlignment="1" applyProtection="1">
      <alignment horizontal="center"/>
      <protection locked="0"/>
    </xf>
    <xf numFmtId="0" fontId="0" fillId="0" borderId="0" xfId="0" applyProtection="1"/>
    <xf numFmtId="0" fontId="1" fillId="12" borderId="1" xfId="0" applyFont="1" applyFill="1" applyBorder="1" applyAlignment="1" applyProtection="1">
      <alignment horizontal="center" vertical="top" wrapText="1"/>
    </xf>
    <xf numFmtId="0" fontId="1" fillId="12" borderId="1" xfId="0" applyFont="1" applyFill="1" applyBorder="1" applyAlignment="1" applyProtection="1">
      <alignment vertical="top" wrapText="1"/>
    </xf>
    <xf numFmtId="0" fontId="1" fillId="12" borderId="1" xfId="0" applyFont="1" applyFill="1" applyBorder="1" applyAlignment="1" applyProtection="1">
      <alignment vertical="top"/>
    </xf>
    <xf numFmtId="0" fontId="1" fillId="12" borderId="1" xfId="0" applyFont="1" applyFill="1" applyBorder="1" applyAlignment="1" applyProtection="1">
      <alignment horizontal="center" vertical="top"/>
    </xf>
    <xf numFmtId="0" fontId="0" fillId="12" borderId="1" xfId="0" applyFill="1" applyBorder="1" applyAlignment="1" applyProtection="1">
      <alignment horizontal="center"/>
    </xf>
    <xf numFmtId="0" fontId="0" fillId="12" borderId="1" xfId="0" applyFill="1" applyBorder="1" applyAlignment="1" applyProtection="1"/>
    <xf numFmtId="0" fontId="0" fillId="0" borderId="0" xfId="0" applyAlignment="1" applyProtection="1">
      <alignment horizontal="center"/>
    </xf>
    <xf numFmtId="0" fontId="0" fillId="0" borderId="1" xfId="0" applyBorder="1" applyAlignment="1" applyProtection="1">
      <alignment vertical="top" wrapText="1"/>
      <protection locked="0"/>
    </xf>
    <xf numFmtId="0" fontId="0" fillId="0" borderId="1" xfId="0" applyBorder="1" applyAlignment="1" applyProtection="1">
      <protection locked="0"/>
    </xf>
    <xf numFmtId="0" fontId="91" fillId="0" borderId="0" xfId="0" applyFont="1" applyAlignment="1" applyProtection="1">
      <alignment horizontal="left" vertical="center"/>
    </xf>
    <xf numFmtId="0" fontId="90" fillId="0" borderId="0" xfId="0" applyFont="1" applyAlignment="1" applyProtection="1">
      <alignment horizontal="left" vertical="center" wrapText="1"/>
    </xf>
    <xf numFmtId="0" fontId="26" fillId="0" borderId="0" xfId="0" applyFont="1" applyAlignment="1" applyProtection="1">
      <alignment horizontal="center"/>
    </xf>
    <xf numFmtId="0" fontId="26" fillId="0" borderId="0" xfId="0" applyFont="1" applyAlignment="1" applyProtection="1"/>
    <xf numFmtId="0" fontId="26" fillId="0" borderId="0" xfId="0" applyFont="1" applyAlignment="1" applyProtection="1">
      <alignment horizontal="center" vertical="center"/>
    </xf>
    <xf numFmtId="0" fontId="91" fillId="0" borderId="0" xfId="0" applyFont="1" applyAlignment="1" applyProtection="1">
      <alignment vertical="center"/>
    </xf>
    <xf numFmtId="0" fontId="26" fillId="0" borderId="0" xfId="0" applyFont="1" applyAlignment="1" applyProtection="1">
      <alignment wrapText="1"/>
    </xf>
    <xf numFmtId="0" fontId="26" fillId="0" borderId="0" xfId="0" applyFont="1" applyProtection="1"/>
    <xf numFmtId="0" fontId="91" fillId="0" borderId="0" xfId="0" applyFont="1" applyAlignment="1" applyProtection="1">
      <alignment horizontal="left" vertical="center" wrapText="1"/>
    </xf>
    <xf numFmtId="0" fontId="25" fillId="0" borderId="0" xfId="0" applyFont="1" applyAlignment="1" applyProtection="1">
      <alignment horizontal="center" vertical="center" wrapText="1"/>
    </xf>
    <xf numFmtId="0" fontId="26" fillId="0" borderId="0" xfId="0" applyFont="1" applyAlignment="1" applyProtection="1">
      <alignment horizontal="left" vertical="center" wrapText="1"/>
    </xf>
    <xf numFmtId="0" fontId="26" fillId="0" borderId="0" xfId="0" applyFont="1" applyAlignment="1" applyProtection="1">
      <alignment horizontal="center" vertical="center" wrapText="1"/>
    </xf>
    <xf numFmtId="0" fontId="26" fillId="0" borderId="0" xfId="0" applyFont="1" applyBorder="1" applyProtection="1"/>
    <xf numFmtId="0" fontId="73" fillId="0" borderId="0" xfId="0" applyFont="1" applyBorder="1" applyAlignment="1">
      <alignment horizontal="center" vertical="center"/>
    </xf>
    <xf numFmtId="0" fontId="73" fillId="0" borderId="0" xfId="0" applyFont="1" applyBorder="1" applyAlignment="1">
      <alignment vertical="center" wrapText="1"/>
    </xf>
    <xf numFmtId="0" fontId="73" fillId="0" borderId="0" xfId="0" applyFont="1" applyBorder="1" applyAlignment="1">
      <alignment horizontal="center" vertical="center" wrapText="1"/>
    </xf>
    <xf numFmtId="0" fontId="73" fillId="0" borderId="0" xfId="0" applyFont="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7" fillId="0" borderId="5" xfId="0" applyFont="1" applyBorder="1" applyAlignment="1" applyProtection="1">
      <alignment vertical="center"/>
      <protection locked="0"/>
    </xf>
    <xf numFmtId="0" fontId="21" fillId="0" borderId="13" xfId="0" applyFont="1" applyBorder="1" applyAlignment="1" applyProtection="1">
      <alignment horizontal="left" vertical="center" wrapText="1"/>
    </xf>
    <xf numFmtId="0" fontId="20" fillId="9" borderId="2" xfId="0" quotePrefix="1" applyFont="1" applyFill="1" applyBorder="1" applyAlignment="1" applyProtection="1">
      <alignment horizontal="left" vertical="center" wrapText="1"/>
    </xf>
    <xf numFmtId="2" fontId="20" fillId="9" borderId="1" xfId="0" applyNumberFormat="1" applyFont="1" applyFill="1" applyBorder="1" applyAlignment="1" applyProtection="1">
      <alignment horizontal="center" vertical="center" wrapText="1"/>
    </xf>
    <xf numFmtId="165" fontId="20" fillId="9" borderId="1" xfId="0" applyNumberFormat="1"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8" fillId="10" borderId="1" xfId="0" applyFont="1" applyFill="1" applyBorder="1" applyAlignment="1">
      <alignment vertical="center"/>
    </xf>
    <xf numFmtId="0" fontId="8" fillId="10" borderId="11" xfId="0" applyFont="1" applyFill="1" applyBorder="1" applyAlignment="1">
      <alignment vertical="center"/>
    </xf>
    <xf numFmtId="0" fontId="7" fillId="10" borderId="8" xfId="0" applyFont="1" applyFill="1" applyBorder="1" applyAlignment="1">
      <alignment horizontal="center" vertical="center" wrapText="1"/>
    </xf>
    <xf numFmtId="0" fontId="7" fillId="10" borderId="1" xfId="0" applyFont="1" applyFill="1" applyBorder="1" applyAlignment="1">
      <alignment vertical="center"/>
    </xf>
    <xf numFmtId="0" fontId="7" fillId="10" borderId="1" xfId="0" applyFont="1" applyFill="1" applyBorder="1" applyAlignment="1">
      <alignment horizontal="left" vertical="center" wrapText="1"/>
    </xf>
    <xf numFmtId="0" fontId="8" fillId="10" borderId="1" xfId="0" applyFont="1" applyFill="1" applyBorder="1" applyAlignment="1">
      <alignment horizontal="left" vertical="center"/>
    </xf>
    <xf numFmtId="0" fontId="8" fillId="10" borderId="4" xfId="0" applyFont="1" applyFill="1" applyBorder="1" applyAlignment="1">
      <alignment vertical="center"/>
    </xf>
    <xf numFmtId="0" fontId="8" fillId="0" borderId="4"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8" fillId="0" borderId="6" xfId="0" applyFont="1" applyBorder="1" applyAlignment="1" applyProtection="1">
      <alignment vertical="center"/>
      <protection locked="0"/>
    </xf>
    <xf numFmtId="0" fontId="0" fillId="0" borderId="4" xfId="0" applyBorder="1" applyProtection="1"/>
    <xf numFmtId="0" fontId="0" fillId="0" borderId="1" xfId="0" applyBorder="1" applyProtection="1"/>
    <xf numFmtId="164" fontId="20" fillId="0" borderId="2" xfId="0" applyNumberFormat="1" applyFont="1" applyFill="1" applyBorder="1" applyAlignment="1" applyProtection="1">
      <alignment horizontal="center" vertical="center" wrapText="1"/>
    </xf>
    <xf numFmtId="164" fontId="20" fillId="0" borderId="2" xfId="0" applyNumberFormat="1" applyFont="1" applyFill="1" applyBorder="1" applyAlignment="1" applyProtection="1">
      <alignment horizontal="left" vertical="center" wrapText="1"/>
    </xf>
    <xf numFmtId="0" fontId="17" fillId="0" borderId="1" xfId="0" applyFont="1" applyBorder="1" applyAlignment="1" applyProtection="1">
      <alignment horizontal="center" vertical="center"/>
    </xf>
    <xf numFmtId="0" fontId="41" fillId="4" borderId="1" xfId="0" applyFont="1" applyFill="1" applyBorder="1" applyAlignment="1" applyProtection="1">
      <alignment horizontal="left"/>
    </xf>
    <xf numFmtId="0" fontId="26" fillId="0" borderId="1" xfId="0" applyFont="1" applyFill="1" applyBorder="1" applyAlignment="1" applyProtection="1">
      <alignment horizontal="left" vertical="center" wrapText="1"/>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left" vertical="center" wrapText="1" indent="1"/>
    </xf>
    <xf numFmtId="2" fontId="0" fillId="0" borderId="2" xfId="0" applyNumberFormat="1" applyFont="1" applyFill="1" applyBorder="1" applyAlignment="1" applyProtection="1">
      <alignment horizontal="center" vertical="center"/>
    </xf>
    <xf numFmtId="2" fontId="0" fillId="0" borderId="2" xfId="0" applyNumberFormat="1" applyFont="1" applyFill="1" applyBorder="1" applyAlignment="1" applyProtection="1">
      <alignment horizontal="left" vertical="center"/>
    </xf>
    <xf numFmtId="0" fontId="26" fillId="0" borderId="4" xfId="0" applyFont="1" applyBorder="1" applyAlignment="1" applyProtection="1">
      <alignment horizontal="center" vertical="center"/>
    </xf>
    <xf numFmtId="0" fontId="26" fillId="0" borderId="1" xfId="0" applyFont="1" applyBorder="1" applyAlignment="1" applyProtection="1">
      <alignment horizontal="left" vertical="center" wrapText="1"/>
    </xf>
    <xf numFmtId="0" fontId="7" fillId="0" borderId="5" xfId="0" applyFont="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vertical="center"/>
    </xf>
    <xf numFmtId="0" fontId="20" fillId="0" borderId="4" xfId="0" applyFont="1" applyFill="1" applyBorder="1" applyAlignment="1" applyProtection="1">
      <alignment horizontal="center" vertical="center"/>
    </xf>
    <xf numFmtId="0" fontId="20" fillId="0" borderId="1" xfId="0" applyFont="1" applyBorder="1" applyAlignment="1" applyProtection="1">
      <alignment vertical="center" wrapText="1"/>
    </xf>
    <xf numFmtId="0" fontId="21" fillId="0" borderId="1" xfId="0" applyFont="1" applyBorder="1" applyAlignment="1" applyProtection="1">
      <alignment horizontal="left" vertical="center" wrapText="1" indent="1"/>
    </xf>
    <xf numFmtId="0" fontId="21" fillId="0" borderId="0" xfId="0" applyFont="1" applyBorder="1" applyAlignment="1" applyProtection="1">
      <alignment horizontal="left" vertical="center" wrapText="1" indent="1"/>
    </xf>
    <xf numFmtId="0" fontId="21" fillId="0" borderId="12" xfId="0" applyFont="1" applyFill="1" applyBorder="1" applyAlignment="1" applyProtection="1">
      <alignment horizontal="center" vertical="center"/>
    </xf>
    <xf numFmtId="0" fontId="21" fillId="0" borderId="3" xfId="0" applyFont="1" applyBorder="1" applyAlignment="1" applyProtection="1">
      <alignment vertical="center" wrapText="1"/>
    </xf>
    <xf numFmtId="0" fontId="7" fillId="0" borderId="7" xfId="0" applyFont="1" applyFill="1" applyBorder="1" applyAlignment="1" applyProtection="1">
      <alignment horizontal="center" vertical="center"/>
    </xf>
    <xf numFmtId="0" fontId="7" fillId="0" borderId="3"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52" fillId="0" borderId="4" xfId="0" applyFont="1" applyBorder="1" applyAlignment="1" applyProtection="1">
      <alignment vertical="center"/>
    </xf>
    <xf numFmtId="0" fontId="52" fillId="0" borderId="5" xfId="0" applyFont="1" applyBorder="1" applyAlignment="1" applyProtection="1">
      <alignment vertical="center"/>
    </xf>
    <xf numFmtId="0" fontId="44" fillId="0" borderId="1" xfId="0" applyFont="1" applyFill="1" applyBorder="1" applyAlignment="1" applyProtection="1">
      <alignment horizontal="center" vertical="center"/>
    </xf>
    <xf numFmtId="0" fontId="45" fillId="0" borderId="1" xfId="0" applyFont="1" applyFill="1" applyBorder="1" applyAlignment="1" applyProtection="1">
      <alignment horizontal="left" vertical="center" wrapText="1"/>
    </xf>
    <xf numFmtId="0" fontId="8" fillId="4" borderId="13"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0" borderId="1" xfId="0" applyFont="1" applyFill="1" applyBorder="1" applyProtection="1"/>
    <xf numFmtId="0" fontId="8" fillId="4" borderId="14" xfId="0" applyFont="1" applyFill="1" applyBorder="1" applyAlignment="1" applyProtection="1">
      <alignment horizontal="center" vertical="center"/>
    </xf>
    <xf numFmtId="0" fontId="8" fillId="0" borderId="16" xfId="0" applyFont="1" applyBorder="1" applyAlignment="1" applyProtection="1">
      <alignment horizontal="center" vertical="center"/>
    </xf>
    <xf numFmtId="0" fontId="8"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Alignment="1" applyProtection="1">
      <alignment horizontal="center" vertical="center"/>
    </xf>
    <xf numFmtId="0" fontId="23" fillId="0" borderId="0" xfId="0" applyFont="1" applyBorder="1" applyAlignment="1" applyProtection="1">
      <alignment horizontal="right"/>
    </xf>
    <xf numFmtId="164" fontId="37" fillId="14" borderId="1" xfId="0" applyNumberFormat="1" applyFont="1" applyFill="1" applyBorder="1" applyAlignment="1" applyProtection="1">
      <alignment horizontal="center" vertical="center" wrapText="1"/>
    </xf>
    <xf numFmtId="0" fontId="23" fillId="0" borderId="0" xfId="0" applyFont="1" applyBorder="1" applyAlignment="1" applyProtection="1">
      <alignment horizontal="center"/>
    </xf>
    <xf numFmtId="0" fontId="7" fillId="11" borderId="33" xfId="0" applyFont="1" applyFill="1" applyBorder="1" applyAlignment="1" applyProtection="1">
      <alignment horizontal="center" vertical="center"/>
    </xf>
    <xf numFmtId="2" fontId="0" fillId="0" borderId="0" xfId="0" applyNumberFormat="1" applyFont="1" applyFill="1" applyBorder="1" applyAlignment="1" applyProtection="1">
      <alignment horizontal="center" vertical="center"/>
    </xf>
    <xf numFmtId="0" fontId="0" fillId="4"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2" fontId="1" fillId="0" borderId="0" xfId="0" applyNumberFormat="1" applyFont="1" applyFill="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2" fontId="1" fillId="0" borderId="0" xfId="0" applyNumberFormat="1"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indent="1"/>
    </xf>
    <xf numFmtId="2" fontId="8" fillId="0" borderId="0" xfId="0" applyNumberFormat="1" applyFont="1" applyFill="1" applyBorder="1" applyAlignment="1" applyProtection="1">
      <alignment horizontal="center" vertical="center"/>
    </xf>
    <xf numFmtId="0" fontId="8" fillId="0" borderId="0" xfId="0" applyFont="1" applyBorder="1" applyProtection="1"/>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wrapText="1"/>
    </xf>
    <xf numFmtId="0" fontId="92" fillId="0" borderId="1" xfId="0" applyFont="1" applyFill="1" applyBorder="1" applyAlignment="1" applyProtection="1">
      <alignment vertical="center" wrapText="1"/>
      <protection locked="0"/>
    </xf>
    <xf numFmtId="0" fontId="92" fillId="0" borderId="0" xfId="0" applyFont="1" applyProtection="1">
      <protection locked="0"/>
    </xf>
    <xf numFmtId="0" fontId="92" fillId="11" borderId="1" xfId="0" applyFont="1" applyFill="1" applyBorder="1" applyProtection="1">
      <protection locked="0"/>
    </xf>
    <xf numFmtId="0" fontId="0" fillId="0" borderId="47"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92" fillId="0" borderId="1" xfId="0" applyFont="1" applyFill="1" applyBorder="1" applyProtection="1">
      <protection locked="0"/>
    </xf>
    <xf numFmtId="0" fontId="93" fillId="8" borderId="1" xfId="0" applyFont="1" applyFill="1" applyBorder="1" applyAlignment="1">
      <alignment horizontal="center" vertical="center"/>
    </xf>
    <xf numFmtId="0" fontId="22" fillId="0" borderId="1" xfId="0" applyFont="1" applyBorder="1" applyAlignment="1" applyProtection="1">
      <alignment vertical="center"/>
      <protection locked="0"/>
    </xf>
    <xf numFmtId="0" fontId="22" fillId="0" borderId="1" xfId="0" applyFont="1" applyFill="1" applyBorder="1" applyAlignment="1" applyProtection="1">
      <alignment vertical="center"/>
      <protection locked="0"/>
    </xf>
    <xf numFmtId="0" fontId="20" fillId="22" borderId="1" xfId="0" applyFont="1" applyFill="1" applyBorder="1" applyAlignment="1" applyProtection="1">
      <alignment horizontal="left" vertical="center"/>
    </xf>
    <xf numFmtId="164" fontId="20" fillId="22" borderId="1" xfId="0" applyNumberFormat="1" applyFont="1" applyFill="1" applyBorder="1" applyAlignment="1" applyProtection="1">
      <alignment horizontal="center" vertical="center"/>
    </xf>
    <xf numFmtId="164" fontId="20" fillId="11" borderId="1" xfId="0" applyNumberFormat="1" applyFont="1" applyFill="1" applyBorder="1" applyAlignment="1" applyProtection="1">
      <alignment horizontal="center" vertical="center"/>
    </xf>
    <xf numFmtId="0" fontId="20" fillId="11" borderId="1" xfId="0" applyFont="1" applyFill="1" applyBorder="1" applyAlignment="1" applyProtection="1">
      <alignment horizontal="left" vertical="center"/>
    </xf>
    <xf numFmtId="0" fontId="20" fillId="11" borderId="6" xfId="0" applyFont="1" applyFill="1" applyBorder="1" applyAlignment="1" applyProtection="1">
      <alignment horizontal="center" vertical="center"/>
    </xf>
    <xf numFmtId="164" fontId="20" fillId="11" borderId="6" xfId="0" applyNumberFormat="1" applyFont="1" applyFill="1" applyBorder="1" applyAlignment="1" applyProtection="1">
      <alignment horizontal="center" vertical="center"/>
    </xf>
    <xf numFmtId="0" fontId="21" fillId="11" borderId="1" xfId="0" applyFont="1" applyFill="1" applyBorder="1" applyProtection="1">
      <protection locked="0"/>
    </xf>
    <xf numFmtId="0" fontId="37" fillId="0" borderId="1" xfId="0" applyFont="1" applyBorder="1" applyAlignment="1" applyProtection="1">
      <alignment horizontal="center" vertical="center" wrapText="1"/>
      <protection locked="0"/>
    </xf>
    <xf numFmtId="2" fontId="20" fillId="11" borderId="1" xfId="0" applyNumberFormat="1" applyFont="1" applyFill="1" applyBorder="1" applyAlignment="1" applyProtection="1">
      <alignment horizontal="center" vertical="center"/>
    </xf>
    <xf numFmtId="0" fontId="94" fillId="31" borderId="41" xfId="0" applyFont="1" applyFill="1" applyBorder="1" applyAlignment="1" applyProtection="1">
      <alignment horizontal="center" wrapText="1"/>
    </xf>
    <xf numFmtId="0" fontId="94" fillId="31" borderId="41" xfId="0" applyFont="1" applyFill="1" applyBorder="1" applyAlignment="1" applyProtection="1">
      <alignment horizontal="center" wrapText="1"/>
      <protection locked="0"/>
    </xf>
    <xf numFmtId="0" fontId="94" fillId="0" borderId="41" xfId="0" applyFont="1" applyBorder="1" applyAlignment="1" applyProtection="1">
      <alignment horizontal="center" wrapText="1"/>
    </xf>
    <xf numFmtId="0" fontId="94" fillId="0" borderId="1" xfId="0" applyFont="1" applyBorder="1" applyAlignment="1" applyProtection="1">
      <alignment horizontal="center"/>
      <protection locked="0"/>
    </xf>
    <xf numFmtId="0" fontId="95" fillId="0" borderId="41" xfId="0" applyFont="1" applyBorder="1" applyAlignment="1" applyProtection="1">
      <alignment horizontal="center" wrapText="1"/>
    </xf>
    <xf numFmtId="0" fontId="94" fillId="0" borderId="41" xfId="0" applyFont="1" applyBorder="1" applyAlignment="1" applyProtection="1">
      <alignment horizontal="center" wrapText="1"/>
      <protection locked="0"/>
    </xf>
    <xf numFmtId="0" fontId="21" fillId="0" borderId="4" xfId="0" applyFont="1" applyBorder="1" applyAlignment="1" applyProtection="1">
      <alignment horizontal="center" vertical="center"/>
      <protection locked="0"/>
    </xf>
    <xf numFmtId="0" fontId="37" fillId="31" borderId="1" xfId="0" applyFont="1" applyFill="1" applyBorder="1" applyAlignment="1" applyProtection="1">
      <alignment horizontal="center" vertical="center" wrapText="1"/>
    </xf>
    <xf numFmtId="0" fontId="37" fillId="31"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xf>
    <xf numFmtId="0" fontId="20" fillId="0" borderId="4" xfId="0" applyFont="1" applyFill="1" applyBorder="1" applyAlignment="1" applyProtection="1">
      <alignment horizontal="center" vertical="center"/>
      <protection locked="0"/>
    </xf>
    <xf numFmtId="0" fontId="96" fillId="19" borderId="1" xfId="0" applyFont="1" applyFill="1" applyBorder="1" applyAlignment="1" applyProtection="1">
      <alignment vertical="center" wrapText="1"/>
    </xf>
    <xf numFmtId="0" fontId="21" fillId="0" borderId="46" xfId="0" applyFont="1" applyBorder="1" applyAlignment="1" applyProtection="1">
      <alignment vertical="center" wrapText="1"/>
    </xf>
    <xf numFmtId="0" fontId="21" fillId="0" borderId="47" xfId="0" applyFont="1" applyBorder="1" applyAlignment="1" applyProtection="1">
      <alignment horizontal="center" vertical="center" wrapText="1"/>
    </xf>
    <xf numFmtId="0" fontId="21" fillId="0" borderId="2" xfId="0" applyFont="1" applyBorder="1" applyAlignment="1" applyProtection="1">
      <alignment vertical="center" wrapText="1"/>
    </xf>
    <xf numFmtId="0" fontId="37" fillId="4" borderId="1" xfId="0" applyFont="1" applyFill="1" applyBorder="1" applyAlignment="1" applyProtection="1">
      <alignment horizontal="center" vertical="center" wrapText="1"/>
    </xf>
    <xf numFmtId="0" fontId="21" fillId="0" borderId="11" xfId="0" applyFont="1" applyFill="1" applyBorder="1" applyAlignment="1" applyProtection="1">
      <alignment vertical="center" wrapText="1"/>
    </xf>
    <xf numFmtId="0" fontId="37" fillId="4" borderId="11" xfId="0" applyFont="1" applyFill="1" applyBorder="1" applyAlignment="1" applyProtection="1">
      <alignment horizontal="center" vertical="center" wrapText="1"/>
    </xf>
    <xf numFmtId="167" fontId="38" fillId="9" borderId="9" xfId="0" applyNumberFormat="1" applyFont="1" applyFill="1" applyBorder="1" applyAlignment="1" applyProtection="1">
      <alignment horizontal="center" vertical="center" wrapText="1"/>
    </xf>
    <xf numFmtId="167" fontId="20" fillId="9" borderId="1" xfId="0" applyNumberFormat="1" applyFont="1" applyFill="1" applyBorder="1" applyAlignment="1" applyProtection="1">
      <alignment horizontal="center" vertical="center" wrapText="1"/>
    </xf>
    <xf numFmtId="167" fontId="7" fillId="3" borderId="11" xfId="0" applyNumberFormat="1" applyFont="1" applyFill="1" applyBorder="1" applyAlignment="1" applyProtection="1">
      <alignment horizontal="center" vertical="center" wrapText="1"/>
    </xf>
    <xf numFmtId="0" fontId="1" fillId="12" borderId="1" xfId="0" applyFont="1" applyFill="1" applyBorder="1" applyAlignment="1">
      <alignment horizontal="left"/>
    </xf>
    <xf numFmtId="167" fontId="20" fillId="9" borderId="2" xfId="0" applyNumberFormat="1" applyFont="1" applyFill="1" applyBorder="1" applyAlignment="1" applyProtection="1">
      <alignment horizontal="center" vertical="center" wrapText="1"/>
    </xf>
    <xf numFmtId="2" fontId="26" fillId="0" borderId="1" xfId="0" applyNumberFormat="1" applyFont="1" applyFill="1" applyBorder="1" applyAlignment="1">
      <alignment horizontal="center" vertical="center"/>
    </xf>
    <xf numFmtId="2" fontId="52" fillId="0" borderId="1" xfId="0" applyNumberFormat="1" applyFont="1" applyBorder="1" applyAlignment="1">
      <alignment horizontal="center" vertical="center"/>
    </xf>
    <xf numFmtId="0" fontId="8" fillId="4" borderId="6"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8" xfId="0" applyFont="1" applyFill="1" applyBorder="1" applyAlignment="1" applyProtection="1">
      <alignment horizontal="left" vertical="center" wrapText="1"/>
    </xf>
    <xf numFmtId="0" fontId="46" fillId="19" borderId="3" xfId="0" applyFont="1" applyFill="1" applyBorder="1" applyAlignment="1" applyProtection="1">
      <alignment horizontal="left" vertical="center"/>
    </xf>
    <xf numFmtId="0" fontId="8" fillId="0" borderId="49" xfId="0" applyFont="1" applyFill="1" applyBorder="1" applyAlignment="1" applyProtection="1">
      <alignment horizontal="left" vertical="center" wrapText="1"/>
    </xf>
    <xf numFmtId="0" fontId="20" fillId="4" borderId="16"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wrapText="1"/>
    </xf>
    <xf numFmtId="0" fontId="7" fillId="3" borderId="15" xfId="0" applyFont="1" applyFill="1" applyBorder="1" applyAlignment="1" applyProtection="1">
      <alignment vertical="center" wrapText="1"/>
    </xf>
    <xf numFmtId="0" fontId="7" fillId="3" borderId="50" xfId="0" applyFont="1" applyFill="1" applyBorder="1" applyAlignment="1" applyProtection="1">
      <alignment horizontal="left" vertical="center" wrapText="1"/>
    </xf>
    <xf numFmtId="0" fontId="7" fillId="3" borderId="50" xfId="0" applyFont="1" applyFill="1" applyBorder="1" applyAlignment="1" applyProtection="1">
      <alignment horizontal="center" vertical="center" wrapText="1"/>
    </xf>
    <xf numFmtId="167" fontId="7" fillId="3" borderId="50" xfId="0" applyNumberFormat="1" applyFont="1" applyFill="1" applyBorder="1" applyAlignment="1" applyProtection="1">
      <alignment horizontal="center" vertical="center" wrapText="1"/>
    </xf>
    <xf numFmtId="167" fontId="7" fillId="3" borderId="51" xfId="0" applyNumberFormat="1" applyFont="1" applyFill="1" applyBorder="1" applyAlignment="1" applyProtection="1">
      <alignment horizontal="center" vertical="center" wrapText="1"/>
    </xf>
    <xf numFmtId="0" fontId="20" fillId="9" borderId="1" xfId="0" applyFont="1" applyFill="1" applyBorder="1" applyAlignment="1" applyProtection="1">
      <alignment horizontal="left" vertical="center" wrapText="1"/>
    </xf>
    <xf numFmtId="2" fontId="20" fillId="9" borderId="2" xfId="0" applyNumberFormat="1" applyFont="1" applyFill="1" applyBorder="1" applyAlignment="1" applyProtection="1">
      <alignment horizontal="center" vertical="center" wrapText="1"/>
    </xf>
    <xf numFmtId="0" fontId="97" fillId="8" borderId="1" xfId="0" applyFont="1" applyFill="1" applyBorder="1" applyAlignment="1">
      <alignment horizontal="center" vertical="center"/>
    </xf>
    <xf numFmtId="0" fontId="32" fillId="8" borderId="1" xfId="0" applyFont="1" applyFill="1" applyBorder="1" applyAlignment="1">
      <alignment horizontal="center" vertical="center" wrapText="1"/>
    </xf>
    <xf numFmtId="1" fontId="98" fillId="8" borderId="1" xfId="0" applyNumberFormat="1" applyFont="1" applyFill="1" applyBorder="1" applyAlignment="1">
      <alignment horizontal="center" vertical="center"/>
    </xf>
    <xf numFmtId="0" fontId="51" fillId="18" borderId="1" xfId="0" applyFont="1" applyFill="1" applyBorder="1" applyAlignment="1">
      <alignment horizontal="center" vertical="center"/>
    </xf>
    <xf numFmtId="0" fontId="51" fillId="18" borderId="1" xfId="0" applyFont="1" applyFill="1" applyBorder="1" applyAlignment="1">
      <alignment horizontal="left" vertical="center" wrapText="1"/>
    </xf>
    <xf numFmtId="2" fontId="51" fillId="18" borderId="1" xfId="0" applyNumberFormat="1" applyFont="1" applyFill="1" applyBorder="1" applyAlignment="1">
      <alignment horizontal="center" vertical="center"/>
    </xf>
    <xf numFmtId="0" fontId="37" fillId="0" borderId="3" xfId="0" quotePrefix="1" applyFont="1" applyFill="1" applyBorder="1" applyAlignment="1">
      <alignment vertical="center" wrapText="1"/>
    </xf>
    <xf numFmtId="0" fontId="37" fillId="0" borderId="1" xfId="0" applyFont="1" applyFill="1" applyBorder="1" applyAlignment="1">
      <alignment vertical="center" wrapText="1"/>
    </xf>
    <xf numFmtId="0" fontId="37" fillId="0" borderId="3" xfId="0" applyFont="1" applyFill="1" applyBorder="1" applyAlignment="1">
      <alignment vertical="center" wrapText="1"/>
    </xf>
    <xf numFmtId="0" fontId="64" fillId="0" borderId="1" xfId="0" applyFont="1" applyBorder="1" applyAlignment="1" applyProtection="1">
      <alignment horizontal="left" vertical="top" wrapText="1"/>
    </xf>
    <xf numFmtId="0" fontId="64" fillId="0" borderId="2" xfId="0" applyFont="1" applyBorder="1" applyAlignment="1">
      <alignment horizontal="center" vertical="top" wrapText="1"/>
    </xf>
    <xf numFmtId="0" fontId="64" fillId="0" borderId="39" xfId="0" applyFont="1" applyBorder="1" applyAlignment="1">
      <alignment horizontal="center" vertical="top" wrapText="1"/>
    </xf>
    <xf numFmtId="0" fontId="64" fillId="0" borderId="3" xfId="0" applyFont="1" applyBorder="1" applyAlignment="1">
      <alignment horizontal="center" vertical="top" wrapText="1"/>
    </xf>
    <xf numFmtId="0" fontId="83" fillId="19" borderId="1" xfId="0" applyFont="1" applyFill="1" applyBorder="1" applyAlignment="1" applyProtection="1">
      <alignment horizontal="left" vertical="center" wrapText="1"/>
    </xf>
    <xf numFmtId="0" fontId="88" fillId="30" borderId="1" xfId="0" applyFont="1" applyFill="1" applyBorder="1" applyAlignment="1">
      <alignment horizontal="center" vertical="center" wrapText="1"/>
    </xf>
    <xf numFmtId="0" fontId="1" fillId="7" borderId="1" xfId="0" applyFont="1" applyFill="1" applyBorder="1" applyAlignment="1" applyProtection="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64" fillId="0" borderId="2" xfId="0" applyFont="1" applyBorder="1" applyAlignment="1" applyProtection="1">
      <alignment horizontal="left" vertical="top" wrapText="1"/>
    </xf>
    <xf numFmtId="0" fontId="64" fillId="0" borderId="39" xfId="0" applyFont="1" applyBorder="1" applyAlignment="1" applyProtection="1">
      <alignment horizontal="left" vertical="top" wrapText="1"/>
    </xf>
    <xf numFmtId="0" fontId="64" fillId="0" borderId="3" xfId="0" applyFont="1" applyBorder="1" applyAlignment="1" applyProtection="1">
      <alignment horizontal="left" vertical="top" wrapText="1"/>
    </xf>
    <xf numFmtId="0" fontId="7" fillId="10" borderId="1" xfId="0" applyFont="1" applyFill="1" applyBorder="1" applyAlignment="1">
      <alignment horizontal="left"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7" fillId="10" borderId="8"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8" fillId="0" borderId="11" xfId="0"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8" fillId="10" borderId="8" xfId="0" applyFont="1" applyFill="1" applyBorder="1" applyAlignment="1">
      <alignment horizontal="center" vertical="center" wrapText="1"/>
    </xf>
    <xf numFmtId="0" fontId="2" fillId="0" borderId="4" xfId="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5" fillId="25" borderId="7" xfId="0" applyFont="1" applyFill="1" applyBorder="1" applyAlignment="1">
      <alignment horizontal="center"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10" borderId="4" xfId="0" applyFont="1" applyFill="1" applyBorder="1" applyAlignment="1">
      <alignment horizontal="left" vertical="center"/>
    </xf>
    <xf numFmtId="0" fontId="7" fillId="10" borderId="5" xfId="0" applyFont="1" applyFill="1" applyBorder="1" applyAlignment="1">
      <alignment horizontal="left" vertical="center"/>
    </xf>
    <xf numFmtId="0" fontId="7" fillId="0" borderId="1" xfId="0" applyFont="1" applyBorder="1" applyAlignment="1" applyProtection="1">
      <alignment horizontal="center" vertical="center"/>
      <protection locked="0"/>
    </xf>
    <xf numFmtId="0" fontId="7" fillId="0" borderId="5"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0" fillId="0" borderId="0" xfId="0" applyFont="1" applyAlignment="1" applyProtection="1">
      <alignment horizontal="left" vertical="center" wrapText="1"/>
    </xf>
    <xf numFmtId="0" fontId="73" fillId="0" borderId="1" xfId="0" applyFont="1" applyBorder="1" applyAlignment="1">
      <alignment horizontal="center" vertical="center" wrapText="1"/>
    </xf>
    <xf numFmtId="0" fontId="73" fillId="0" borderId="1" xfId="0" applyFont="1" applyBorder="1" applyAlignment="1">
      <alignment horizontal="center" vertical="center"/>
    </xf>
    <xf numFmtId="0" fontId="74" fillId="10" borderId="1" xfId="0" applyFont="1" applyFill="1" applyBorder="1" applyAlignment="1">
      <alignment vertical="center" wrapText="1"/>
    </xf>
    <xf numFmtId="0" fontId="73" fillId="10" borderId="1" xfId="0" applyFont="1" applyFill="1" applyBorder="1" applyAlignment="1">
      <alignment horizontal="center" vertical="center" wrapText="1"/>
    </xf>
    <xf numFmtId="0" fontId="73" fillId="0" borderId="1" xfId="0" applyFont="1" applyBorder="1" applyAlignment="1">
      <alignment vertical="center" wrapText="1"/>
    </xf>
    <xf numFmtId="0" fontId="73" fillId="0" borderId="2" xfId="0" applyFont="1" applyBorder="1" applyAlignment="1">
      <alignment horizontal="center" vertical="center"/>
    </xf>
    <xf numFmtId="0" fontId="73" fillId="0" borderId="39" xfId="0" applyFont="1" applyBorder="1" applyAlignment="1">
      <alignment horizontal="center" vertical="center"/>
    </xf>
    <xf numFmtId="0" fontId="73" fillId="0" borderId="3" xfId="0" applyFont="1" applyBorder="1" applyAlignment="1">
      <alignment horizontal="center" vertical="center"/>
    </xf>
    <xf numFmtId="0" fontId="73" fillId="0" borderId="4" xfId="0" applyFont="1" applyBorder="1" applyAlignment="1">
      <alignment horizontal="center" vertical="center" wrapText="1"/>
    </xf>
    <xf numFmtId="0" fontId="73" fillId="0" borderId="5" xfId="0" applyFont="1" applyBorder="1" applyAlignment="1">
      <alignment horizontal="center" vertical="center" wrapText="1"/>
    </xf>
    <xf numFmtId="0" fontId="73" fillId="0" borderId="6" xfId="0" applyFont="1" applyBorder="1" applyAlignment="1">
      <alignment horizontal="center" vertical="center" wrapText="1"/>
    </xf>
    <xf numFmtId="0" fontId="74" fillId="10" borderId="2" xfId="0" applyFont="1" applyFill="1" applyBorder="1" applyAlignment="1">
      <alignment horizontal="center" vertical="center"/>
    </xf>
    <xf numFmtId="0" fontId="74" fillId="10" borderId="3" xfId="0" applyFont="1" applyFill="1" applyBorder="1" applyAlignment="1">
      <alignment horizontal="center" vertical="center"/>
    </xf>
    <xf numFmtId="0" fontId="74" fillId="10" borderId="2" xfId="0" applyFont="1" applyFill="1" applyBorder="1" applyAlignment="1">
      <alignment horizontal="left" vertical="center" wrapText="1"/>
    </xf>
    <xf numFmtId="0" fontId="74" fillId="10" borderId="3" xfId="0" applyFont="1" applyFill="1" applyBorder="1" applyAlignment="1">
      <alignment horizontal="left" vertical="center" wrapText="1"/>
    </xf>
    <xf numFmtId="0" fontId="74" fillId="28" borderId="2" xfId="0" applyFont="1" applyFill="1" applyBorder="1" applyAlignment="1">
      <alignment horizontal="center" vertical="center" wrapText="1"/>
    </xf>
    <xf numFmtId="0" fontId="74" fillId="28" borderId="3" xfId="0" applyFont="1" applyFill="1" applyBorder="1" applyAlignment="1">
      <alignment horizontal="center" vertical="center" wrapText="1"/>
    </xf>
    <xf numFmtId="0" fontId="72" fillId="28" borderId="4" xfId="0" applyFont="1" applyFill="1" applyBorder="1" applyAlignment="1">
      <alignment horizontal="left" vertical="center" wrapText="1"/>
    </xf>
    <xf numFmtId="0" fontId="72" fillId="28" borderId="5" xfId="0" applyFont="1" applyFill="1" applyBorder="1" applyAlignment="1">
      <alignment horizontal="left" vertical="center" wrapText="1"/>
    </xf>
    <xf numFmtId="0" fontId="72" fillId="28" borderId="6" xfId="0" applyFont="1" applyFill="1" applyBorder="1" applyAlignment="1">
      <alignment horizontal="left" vertical="center" wrapText="1"/>
    </xf>
    <xf numFmtId="0" fontId="74" fillId="10" borderId="4" xfId="0" applyFont="1" applyFill="1" applyBorder="1" applyAlignment="1">
      <alignment horizontal="left" vertical="center" wrapText="1"/>
    </xf>
    <xf numFmtId="0" fontId="74" fillId="10" borderId="5" xfId="0" applyFont="1" applyFill="1" applyBorder="1" applyAlignment="1">
      <alignment horizontal="left" vertical="center" wrapText="1"/>
    </xf>
    <xf numFmtId="0" fontId="74" fillId="10" borderId="6" xfId="0" applyFont="1" applyFill="1" applyBorder="1" applyAlignment="1">
      <alignment horizontal="left" vertical="center" wrapText="1"/>
    </xf>
    <xf numFmtId="0" fontId="72" fillId="10" borderId="1" xfId="0" applyFont="1" applyFill="1" applyBorder="1" applyAlignment="1">
      <alignment horizontal="justify" vertical="center" wrapText="1"/>
    </xf>
    <xf numFmtId="0" fontId="72" fillId="0" borderId="1" xfId="0" applyFont="1" applyBorder="1" applyAlignment="1">
      <alignment vertical="center" wrapText="1"/>
    </xf>
    <xf numFmtId="0" fontId="72" fillId="28" borderId="1" xfId="0" applyFont="1" applyFill="1" applyBorder="1" applyAlignment="1">
      <alignment vertical="center" wrapText="1"/>
    </xf>
    <xf numFmtId="0" fontId="72" fillId="0" borderId="1" xfId="0" applyFont="1" applyBorder="1" applyAlignment="1">
      <alignment horizontal="center" vertical="center" wrapText="1"/>
    </xf>
    <xf numFmtId="0" fontId="72" fillId="28" borderId="4" xfId="0" applyFont="1" applyFill="1" applyBorder="1" applyAlignment="1">
      <alignment horizontal="center" vertical="center"/>
    </xf>
    <xf numFmtId="0" fontId="72" fillId="28" borderId="5" xfId="0" applyFont="1" applyFill="1" applyBorder="1" applyAlignment="1">
      <alignment horizontal="center" vertical="center"/>
    </xf>
    <xf numFmtId="0" fontId="72" fillId="28" borderId="6" xfId="0" applyFont="1" applyFill="1" applyBorder="1" applyAlignment="1">
      <alignment horizontal="center" vertical="center"/>
    </xf>
    <xf numFmtId="0" fontId="73" fillId="0" borderId="4" xfId="0" applyFont="1" applyBorder="1" applyAlignment="1">
      <alignment horizontal="center" vertical="center"/>
    </xf>
    <xf numFmtId="0" fontId="73" fillId="0" borderId="5" xfId="0" applyFont="1" applyBorder="1" applyAlignment="1">
      <alignment horizontal="center" vertical="center"/>
    </xf>
    <xf numFmtId="0" fontId="73" fillId="0" borderId="6" xfId="0" applyFont="1" applyBorder="1" applyAlignment="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8" fillId="0" borderId="20" xfId="0" applyFont="1" applyFill="1" applyBorder="1" applyAlignment="1" applyProtection="1">
      <alignment horizontal="center" wrapText="1"/>
      <protection locked="0"/>
    </xf>
    <xf numFmtId="0" fontId="8" fillId="0" borderId="20" xfId="0" applyFont="1" applyFill="1" applyBorder="1" applyAlignment="1" applyProtection="1">
      <alignment horizontal="center" vertical="top" wrapText="1"/>
      <protection locked="0"/>
    </xf>
    <xf numFmtId="0" fontId="20" fillId="10" borderId="6" xfId="0" applyFont="1" applyFill="1" applyBorder="1" applyAlignment="1" applyProtection="1">
      <alignment horizontal="center" vertical="center"/>
    </xf>
    <xf numFmtId="0" fontId="20" fillId="10" borderId="1" xfId="0" applyFont="1" applyFill="1" applyBorder="1" applyAlignment="1" applyProtection="1">
      <alignment horizontal="center" vertical="center"/>
    </xf>
    <xf numFmtId="0" fontId="1" fillId="0" borderId="0" xfId="0" applyFont="1" applyBorder="1" applyAlignment="1" applyProtection="1">
      <alignment horizontal="left" vertical="center"/>
    </xf>
    <xf numFmtId="0" fontId="66" fillId="25" borderId="7" xfId="0" applyFont="1" applyFill="1" applyBorder="1" applyAlignment="1" applyProtection="1">
      <alignment horizontal="center" vertical="center"/>
    </xf>
    <xf numFmtId="0" fontId="76" fillId="4" borderId="13" xfId="0" applyFont="1" applyFill="1" applyBorder="1" applyAlignment="1" applyProtection="1">
      <alignment horizontal="left" vertical="center" wrapText="1"/>
    </xf>
    <xf numFmtId="0" fontId="76" fillId="4" borderId="5" xfId="0" applyFont="1" applyFill="1" applyBorder="1" applyAlignment="1" applyProtection="1">
      <alignment horizontal="left" vertical="center" wrapText="1"/>
    </xf>
    <xf numFmtId="0" fontId="76" fillId="4" borderId="6" xfId="0" applyFont="1" applyFill="1" applyBorder="1" applyAlignment="1" applyProtection="1">
      <alignment horizontal="left" vertical="center" wrapText="1"/>
    </xf>
    <xf numFmtId="0" fontId="7" fillId="19" borderId="1" xfId="0" applyFont="1" applyFill="1" applyBorder="1" applyAlignment="1" applyProtection="1">
      <alignment horizontal="left" vertical="center" wrapText="1"/>
    </xf>
    <xf numFmtId="0" fontId="7" fillId="0" borderId="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5" fillId="19" borderId="4" xfId="0" applyFont="1" applyFill="1" applyBorder="1" applyAlignment="1" applyProtection="1">
      <alignment horizontal="center" vertical="center" wrapText="1"/>
    </xf>
    <xf numFmtId="0" fontId="15" fillId="19" borderId="5" xfId="0" applyFont="1" applyFill="1" applyBorder="1" applyAlignment="1" applyProtection="1">
      <alignment horizontal="center" vertical="center" wrapText="1"/>
    </xf>
    <xf numFmtId="0" fontId="15" fillId="19" borderId="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xf>
    <xf numFmtId="0" fontId="1" fillId="0" borderId="0" xfId="0" applyFont="1" applyBorder="1" applyAlignment="1" applyProtection="1">
      <alignment horizontal="right" vertical="center"/>
    </xf>
    <xf numFmtId="0" fontId="6" fillId="0" borderId="1" xfId="0" applyFont="1" applyFill="1" applyBorder="1" applyAlignment="1" applyProtection="1">
      <alignment horizontal="center" vertical="center"/>
    </xf>
    <xf numFmtId="0" fontId="28" fillId="4" borderId="1" xfId="0" applyFont="1" applyFill="1" applyBorder="1" applyAlignment="1" applyProtection="1">
      <alignment horizontal="left" vertical="center" wrapText="1"/>
    </xf>
    <xf numFmtId="0" fontId="33" fillId="4" borderId="1" xfId="0" applyFont="1" applyFill="1" applyBorder="1" applyAlignment="1" applyProtection="1">
      <alignment horizontal="left" vertical="center" wrapText="1"/>
    </xf>
    <xf numFmtId="0" fontId="26" fillId="4" borderId="1" xfId="0" applyFont="1" applyFill="1" applyBorder="1" applyProtection="1"/>
    <xf numFmtId="0" fontId="67" fillId="25" borderId="1" xfId="0" applyFont="1" applyFill="1" applyBorder="1" applyAlignment="1" applyProtection="1">
      <alignment horizontal="center" vertical="center"/>
    </xf>
    <xf numFmtId="0" fontId="68" fillId="25" borderId="1" xfId="0" applyFont="1" applyFill="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 xfId="0" applyFont="1" applyBorder="1" applyAlignment="1" applyProtection="1">
      <alignment horizontal="center" vertical="center" wrapText="1"/>
    </xf>
    <xf numFmtId="0" fontId="70" fillId="4" borderId="4" xfId="0" applyFont="1" applyFill="1" applyBorder="1" applyAlignment="1" applyProtection="1">
      <alignment horizontal="center" vertical="center"/>
    </xf>
    <xf numFmtId="0" fontId="70" fillId="4" borderId="6" xfId="0" applyFont="1" applyFill="1" applyBorder="1" applyAlignment="1" applyProtection="1">
      <alignment horizontal="center" vertical="center"/>
    </xf>
    <xf numFmtId="0" fontId="69" fillId="4" borderId="4" xfId="0" applyFont="1" applyFill="1" applyBorder="1" applyAlignment="1" applyProtection="1">
      <alignment horizontal="center" vertical="center"/>
    </xf>
    <xf numFmtId="0" fontId="69" fillId="4" borderId="5" xfId="0" applyFont="1" applyFill="1" applyBorder="1" applyAlignment="1" applyProtection="1">
      <alignment horizontal="center" vertical="center"/>
    </xf>
    <xf numFmtId="0" fontId="69" fillId="4" borderId="6" xfId="0" applyFont="1" applyFill="1" applyBorder="1" applyAlignment="1" applyProtection="1">
      <alignment horizontal="center" vertical="center"/>
    </xf>
    <xf numFmtId="0" fontId="0" fillId="12" borderId="4" xfId="0" applyFill="1" applyBorder="1" applyAlignment="1" applyProtection="1">
      <alignment horizontal="center"/>
    </xf>
    <xf numFmtId="0" fontId="0" fillId="12" borderId="5" xfId="0" applyFill="1" applyBorder="1" applyAlignment="1" applyProtection="1">
      <alignment horizontal="center"/>
    </xf>
    <xf numFmtId="0" fontId="0" fillId="12" borderId="6" xfId="0" applyFill="1" applyBorder="1" applyAlignment="1" applyProtection="1">
      <alignment horizontal="center"/>
    </xf>
    <xf numFmtId="0" fontId="36" fillId="5" borderId="24"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5" fillId="0" borderId="4"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0" fillId="0" borderId="5" xfId="0" applyBorder="1" applyAlignment="1" applyProtection="1">
      <alignment horizontal="center" vertical="top"/>
    </xf>
    <xf numFmtId="0" fontId="0" fillId="0" borderId="6" xfId="0" applyBorder="1" applyAlignment="1" applyProtection="1">
      <alignment horizontal="center" vertical="top"/>
    </xf>
    <xf numFmtId="0" fontId="0" fillId="0" borderId="4" xfId="0" applyBorder="1" applyAlignment="1" applyProtection="1">
      <alignment horizontal="center" vertical="top"/>
    </xf>
    <xf numFmtId="0" fontId="1" fillId="12" borderId="2" xfId="0" applyFont="1" applyFill="1" applyBorder="1" applyAlignment="1" applyProtection="1">
      <alignment horizontal="center" vertical="top" wrapText="1"/>
    </xf>
    <xf numFmtId="0" fontId="1" fillId="12" borderId="3" xfId="0" applyFont="1" applyFill="1" applyBorder="1" applyAlignment="1" applyProtection="1">
      <alignment horizontal="center" vertical="top" wrapText="1"/>
    </xf>
    <xf numFmtId="0" fontId="23" fillId="0" borderId="16"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18" fillId="5" borderId="21" xfId="0" applyFont="1" applyFill="1" applyBorder="1" applyAlignment="1" applyProtection="1">
      <alignment horizontal="center" vertical="center"/>
    </xf>
    <xf numFmtId="0" fontId="20" fillId="4" borderId="24" xfId="0" applyFont="1" applyFill="1" applyBorder="1" applyAlignment="1" applyProtection="1">
      <alignment horizontal="center" vertical="center" wrapText="1"/>
    </xf>
    <xf numFmtId="0" fontId="20" fillId="4" borderId="25" xfId="0" applyFont="1" applyFill="1" applyBorder="1" applyAlignment="1" applyProtection="1">
      <alignment horizontal="center" vertical="center" wrapText="1"/>
    </xf>
    <xf numFmtId="0" fontId="7" fillId="4" borderId="17" xfId="0" applyFont="1" applyFill="1" applyBorder="1" applyAlignment="1" applyProtection="1">
      <alignment horizontal="left" vertical="center" wrapText="1"/>
    </xf>
    <xf numFmtId="0" fontId="7" fillId="4" borderId="41" xfId="0" applyFont="1" applyFill="1" applyBorder="1" applyAlignment="1" applyProtection="1">
      <alignment horizontal="left" vertical="center" wrapText="1"/>
    </xf>
    <xf numFmtId="0" fontId="20" fillId="4" borderId="40" xfId="0" applyFont="1" applyFill="1" applyBorder="1" applyAlignment="1" applyProtection="1">
      <alignment horizontal="center" vertical="center" wrapText="1"/>
    </xf>
    <xf numFmtId="0" fontId="20" fillId="4" borderId="26" xfId="0" applyFont="1" applyFill="1" applyBorder="1" applyAlignment="1" applyProtection="1">
      <alignment horizontal="center" vertical="center" wrapText="1"/>
    </xf>
    <xf numFmtId="0" fontId="20" fillId="4" borderId="27" xfId="0" applyFont="1" applyFill="1" applyBorder="1" applyAlignment="1" applyProtection="1">
      <alignment horizontal="center" vertical="center" wrapText="1"/>
    </xf>
    <xf numFmtId="0" fontId="19" fillId="4" borderId="15"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0" fontId="19" fillId="4" borderId="23" xfId="0" applyFont="1" applyFill="1" applyBorder="1" applyAlignment="1" applyProtection="1">
      <alignment horizontal="center" vertical="center" wrapText="1"/>
    </xf>
    <xf numFmtId="0" fontId="28" fillId="10" borderId="4" xfId="0" applyFont="1" applyFill="1" applyBorder="1" applyAlignment="1">
      <alignment horizontal="center" vertical="center"/>
    </xf>
    <xf numFmtId="0" fontId="28" fillId="10" borderId="5" xfId="0" applyFont="1" applyFill="1" applyBorder="1" applyAlignment="1">
      <alignment horizontal="center" vertical="center"/>
    </xf>
    <xf numFmtId="0" fontId="28" fillId="10" borderId="6" xfId="0" applyFont="1" applyFill="1" applyBorder="1" applyAlignment="1">
      <alignment horizontal="center" vertical="center"/>
    </xf>
    <xf numFmtId="0" fontId="59" fillId="25" borderId="1" xfId="0" applyFont="1" applyFill="1" applyBorder="1" applyAlignment="1">
      <alignment horizontal="center"/>
    </xf>
    <xf numFmtId="0" fontId="41" fillId="10" borderId="4" xfId="0" applyFont="1" applyFill="1" applyBorder="1" applyAlignment="1">
      <alignment horizontal="center" vertical="center" wrapText="1"/>
    </xf>
    <xf numFmtId="0" fontId="41" fillId="10" borderId="5" xfId="0" applyFont="1" applyFill="1" applyBorder="1" applyAlignment="1">
      <alignment horizontal="center" vertical="center" wrapText="1"/>
    </xf>
    <xf numFmtId="0" fontId="41" fillId="10" borderId="6" xfId="0" applyFont="1" applyFill="1" applyBorder="1" applyAlignment="1">
      <alignment horizontal="center" vertical="center" wrapText="1"/>
    </xf>
    <xf numFmtId="0" fontId="12" fillId="0" borderId="4" xfId="0" applyFont="1" applyBorder="1" applyAlignment="1">
      <alignment horizontal="center"/>
    </xf>
    <xf numFmtId="0" fontId="12" fillId="0" borderId="6" xfId="0" applyFont="1" applyBorder="1" applyAlignment="1">
      <alignment horizontal="center"/>
    </xf>
    <xf numFmtId="0" fontId="12" fillId="0" borderId="5" xfId="0" applyFont="1" applyBorder="1" applyAlignment="1">
      <alignment horizontal="center"/>
    </xf>
    <xf numFmtId="0" fontId="43" fillId="0" borderId="4" xfId="0" applyFont="1" applyBorder="1" applyAlignment="1">
      <alignment horizontal="center"/>
    </xf>
    <xf numFmtId="0" fontId="43" fillId="0" borderId="6" xfId="0" applyFont="1" applyBorder="1" applyAlignment="1">
      <alignment horizontal="center"/>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26" fillId="10" borderId="4" xfId="0" applyFont="1" applyFill="1" applyBorder="1" applyAlignment="1">
      <alignment horizontal="center" vertical="center"/>
    </xf>
    <xf numFmtId="0" fontId="26" fillId="10" borderId="5" xfId="0" applyFont="1" applyFill="1" applyBorder="1" applyAlignment="1">
      <alignment horizontal="center" vertical="center"/>
    </xf>
    <xf numFmtId="0" fontId="26" fillId="10" borderId="6" xfId="0" applyFont="1" applyFill="1" applyBorder="1" applyAlignment="1">
      <alignment horizontal="center" vertical="center"/>
    </xf>
    <xf numFmtId="0" fontId="60" fillId="25" borderId="1" xfId="0" applyFont="1" applyFill="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2" fontId="0" fillId="0" borderId="0" xfId="0" applyNumberFormat="1" applyBorder="1" applyAlignment="1">
      <alignment horizontal="center"/>
    </xf>
    <xf numFmtId="0" fontId="61" fillId="25" borderId="1" xfId="0" applyFont="1" applyFill="1" applyBorder="1" applyAlignment="1">
      <alignment horizontal="center"/>
    </xf>
    <xf numFmtId="0" fontId="39" fillId="0" borderId="2" xfId="0" applyFont="1" applyBorder="1" applyAlignment="1">
      <alignment horizontal="center"/>
    </xf>
    <xf numFmtId="0" fontId="62" fillId="25" borderId="4" xfId="0" applyFont="1" applyFill="1" applyBorder="1" applyAlignment="1">
      <alignment horizontal="center" vertical="center"/>
    </xf>
    <xf numFmtId="0" fontId="62" fillId="25" borderId="5" xfId="0" applyFont="1" applyFill="1" applyBorder="1" applyAlignment="1">
      <alignment horizontal="center" vertical="center"/>
    </xf>
    <xf numFmtId="0" fontId="62" fillId="25" borderId="6" xfId="0" applyFont="1" applyFill="1" applyBorder="1" applyAlignment="1">
      <alignment horizontal="center" vertical="center"/>
    </xf>
    <xf numFmtId="0" fontId="40" fillId="0" borderId="1" xfId="0" applyFont="1" applyBorder="1" applyAlignment="1">
      <alignment horizontal="center" vertical="center" wrapText="1"/>
    </xf>
    <xf numFmtId="0" fontId="63" fillId="25" borderId="4" xfId="0" applyFont="1" applyFill="1" applyBorder="1" applyAlignment="1">
      <alignment horizontal="center" vertical="center" wrapText="1"/>
    </xf>
    <xf numFmtId="0" fontId="63" fillId="25" borderId="5" xfId="0" applyFont="1" applyFill="1" applyBorder="1" applyAlignment="1">
      <alignment horizontal="center" vertical="center" wrapText="1"/>
    </xf>
    <xf numFmtId="0" fontId="63" fillId="25" borderId="6" xfId="0" applyFont="1" applyFill="1" applyBorder="1" applyAlignment="1">
      <alignment horizontal="center"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0" fillId="0" borderId="1" xfId="0" applyFont="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cellXfs>
  <cellStyles count="5">
    <cellStyle name="Hyperlink" xfId="1" builtinId="8"/>
    <cellStyle name="Hyperlink 2" xfId="4"/>
    <cellStyle name="Normal" xfId="0" builtinId="0"/>
    <cellStyle name="Percent" xfId="2" builtinId="5"/>
    <cellStyle name="Percent 2" xfId="3"/>
  </cellStyles>
  <dxfs count="1172">
    <dxf>
      <fill>
        <patternFill>
          <bgColor indexed="55"/>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indexed="22"/>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ゴシック"/>
        <a:font script="Hang" typeface="맑은 고딕"/>
        <a:font script="Hans" typeface="宋体"/>
        <a:font script="Hant" typeface="新細明體"/>
        <a:font script="Arab" typeface="Tahoma"/>
        <a:font script="Hebr" typeface="Gisha"/>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6"/>
  <sheetViews>
    <sheetView zoomScaleNormal="100" workbookViewId="0">
      <selection activeCell="G7" sqref="G7"/>
    </sheetView>
  </sheetViews>
  <sheetFormatPr defaultColWidth="8.85546875" defaultRowHeight="15" x14ac:dyDescent="0.25"/>
  <cols>
    <col min="1" max="1" width="8.85546875" style="686" customWidth="1"/>
    <col min="2" max="2" width="42.7109375" style="686" customWidth="1"/>
    <col min="3" max="3" width="29.5703125" style="686" customWidth="1"/>
    <col min="4" max="4" width="19.5703125" style="686" customWidth="1"/>
    <col min="5" max="5" width="31.42578125" style="686" customWidth="1"/>
    <col min="6" max="6" width="36.5703125" style="686" customWidth="1"/>
    <col min="7" max="16384" width="8.85546875" style="686"/>
  </cols>
  <sheetData>
    <row r="1" spans="1:16384" ht="21" x14ac:dyDescent="0.25">
      <c r="A1" s="1141" t="s">
        <v>1774</v>
      </c>
      <c r="B1" s="1141"/>
      <c r="C1" s="1141"/>
      <c r="D1" s="1141"/>
      <c r="E1" s="1141"/>
      <c r="F1" s="1141"/>
    </row>
    <row r="2" spans="1:16384" s="135" customFormat="1" ht="75" x14ac:dyDescent="0.25">
      <c r="A2" s="712" t="s">
        <v>444</v>
      </c>
      <c r="B2" s="712" t="s">
        <v>1258</v>
      </c>
      <c r="C2" s="712" t="s">
        <v>1259</v>
      </c>
      <c r="D2" s="713" t="s">
        <v>1260</v>
      </c>
      <c r="E2" s="713" t="s">
        <v>1261</v>
      </c>
      <c r="F2" s="713" t="s">
        <v>1262</v>
      </c>
      <c r="G2" s="714"/>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5"/>
      <c r="AW2" s="715"/>
      <c r="AX2" s="715"/>
      <c r="AY2" s="715"/>
      <c r="AZ2" s="715"/>
      <c r="BA2" s="715"/>
      <c r="BB2" s="715"/>
      <c r="BC2" s="715"/>
      <c r="BD2" s="715"/>
      <c r="BE2" s="715"/>
      <c r="BF2" s="715"/>
      <c r="BG2" s="715"/>
      <c r="BH2" s="715"/>
      <c r="BI2" s="715"/>
      <c r="BJ2" s="715"/>
      <c r="BK2" s="715"/>
      <c r="BL2" s="715"/>
      <c r="BM2" s="715"/>
      <c r="BN2" s="715"/>
      <c r="BO2" s="715"/>
      <c r="BP2" s="715"/>
      <c r="BQ2" s="715"/>
      <c r="BR2" s="715"/>
      <c r="BS2" s="715"/>
      <c r="BT2" s="715"/>
      <c r="BU2" s="715"/>
      <c r="BV2" s="715"/>
      <c r="BW2" s="715"/>
      <c r="BX2" s="715"/>
      <c r="BY2" s="715"/>
      <c r="BZ2" s="715"/>
      <c r="CA2" s="715"/>
      <c r="CB2" s="715"/>
      <c r="CC2" s="715"/>
      <c r="CD2" s="715"/>
      <c r="CE2" s="715"/>
      <c r="CF2" s="715"/>
      <c r="CG2" s="715"/>
      <c r="CH2" s="715"/>
      <c r="CI2" s="715"/>
      <c r="CJ2" s="715"/>
      <c r="CK2" s="715"/>
      <c r="CL2" s="715"/>
      <c r="CM2" s="715"/>
      <c r="CN2" s="715"/>
      <c r="CO2" s="715"/>
      <c r="CP2" s="715"/>
      <c r="CQ2" s="715"/>
      <c r="CR2" s="715"/>
      <c r="CS2" s="715"/>
      <c r="CT2" s="715"/>
      <c r="CU2" s="715"/>
      <c r="CV2" s="715"/>
      <c r="CW2" s="715"/>
      <c r="CX2" s="715"/>
      <c r="CY2" s="715"/>
      <c r="CZ2" s="715"/>
      <c r="DA2" s="715"/>
      <c r="DB2" s="715"/>
      <c r="DC2" s="715"/>
      <c r="DD2" s="715"/>
      <c r="DE2" s="715"/>
      <c r="DF2" s="715"/>
      <c r="DG2" s="715"/>
      <c r="DH2" s="715"/>
      <c r="DI2" s="715"/>
      <c r="DJ2" s="715"/>
      <c r="DK2" s="715"/>
      <c r="DL2" s="715"/>
      <c r="DM2" s="715"/>
      <c r="DN2" s="715"/>
      <c r="DO2" s="715"/>
      <c r="DP2" s="715"/>
      <c r="DQ2" s="715"/>
      <c r="DR2" s="715"/>
      <c r="DS2" s="715"/>
      <c r="DT2" s="715"/>
      <c r="DU2" s="715"/>
      <c r="DV2" s="715"/>
      <c r="DW2" s="715"/>
      <c r="DX2" s="715"/>
      <c r="DY2" s="715"/>
      <c r="DZ2" s="715"/>
      <c r="EA2" s="715"/>
      <c r="EB2" s="715"/>
      <c r="EC2" s="715"/>
      <c r="ED2" s="715"/>
      <c r="EE2" s="715"/>
      <c r="EF2" s="715"/>
      <c r="EG2" s="715"/>
      <c r="EH2" s="715"/>
      <c r="EI2" s="715"/>
      <c r="EJ2" s="715"/>
      <c r="EK2" s="715"/>
      <c r="EL2" s="715"/>
      <c r="EM2" s="715"/>
      <c r="EN2" s="715"/>
      <c r="EO2" s="715"/>
      <c r="EP2" s="715"/>
      <c r="EQ2" s="715"/>
      <c r="ER2" s="715"/>
      <c r="ES2" s="715"/>
      <c r="ET2" s="715"/>
      <c r="EU2" s="715"/>
      <c r="EV2" s="715"/>
      <c r="EW2" s="715"/>
      <c r="EX2" s="715"/>
      <c r="EY2" s="715"/>
      <c r="EZ2" s="715"/>
      <c r="FA2" s="715"/>
      <c r="FB2" s="715"/>
      <c r="FC2" s="715"/>
      <c r="FD2" s="715"/>
      <c r="FE2" s="715"/>
      <c r="FF2" s="715"/>
      <c r="FG2" s="715"/>
      <c r="FH2" s="715"/>
      <c r="FI2" s="715"/>
      <c r="FJ2" s="715"/>
      <c r="FK2" s="715"/>
      <c r="FL2" s="715"/>
      <c r="FM2" s="715"/>
      <c r="FN2" s="715"/>
      <c r="FO2" s="715"/>
      <c r="FP2" s="715"/>
      <c r="FQ2" s="715"/>
      <c r="FR2" s="715"/>
      <c r="FS2" s="715"/>
      <c r="FT2" s="715"/>
      <c r="FU2" s="715"/>
      <c r="FV2" s="715"/>
      <c r="FW2" s="715"/>
      <c r="FX2" s="715"/>
      <c r="FY2" s="715"/>
      <c r="FZ2" s="715"/>
      <c r="GA2" s="715"/>
      <c r="GB2" s="715"/>
      <c r="GC2" s="715"/>
      <c r="GD2" s="715"/>
      <c r="GE2" s="715"/>
      <c r="GF2" s="715"/>
      <c r="GG2" s="715"/>
      <c r="GH2" s="715"/>
      <c r="GI2" s="715"/>
      <c r="GJ2" s="715"/>
      <c r="GK2" s="715"/>
      <c r="GL2" s="715"/>
      <c r="GM2" s="715"/>
      <c r="GN2" s="715"/>
      <c r="GO2" s="715"/>
      <c r="GP2" s="715"/>
      <c r="GQ2" s="715"/>
      <c r="GR2" s="715"/>
      <c r="GS2" s="715"/>
      <c r="GT2" s="715"/>
      <c r="GU2" s="715"/>
      <c r="GV2" s="715"/>
      <c r="GW2" s="715"/>
      <c r="GX2" s="715"/>
      <c r="GY2" s="715"/>
      <c r="GZ2" s="715"/>
      <c r="HA2" s="715"/>
      <c r="HB2" s="715"/>
      <c r="HC2" s="715"/>
      <c r="HD2" s="715"/>
      <c r="HE2" s="715"/>
      <c r="HF2" s="715"/>
      <c r="HG2" s="715"/>
      <c r="HH2" s="715"/>
      <c r="HI2" s="715"/>
      <c r="HJ2" s="715"/>
      <c r="HK2" s="715"/>
      <c r="HL2" s="715"/>
      <c r="HM2" s="715"/>
      <c r="HN2" s="715"/>
      <c r="HO2" s="715"/>
      <c r="HP2" s="715"/>
      <c r="HQ2" s="715"/>
      <c r="HR2" s="715"/>
      <c r="HS2" s="715"/>
      <c r="HT2" s="715"/>
      <c r="HU2" s="715"/>
      <c r="HV2" s="715"/>
      <c r="HW2" s="715"/>
      <c r="HX2" s="715"/>
      <c r="HY2" s="715"/>
      <c r="HZ2" s="715"/>
      <c r="IA2" s="715"/>
      <c r="IB2" s="715"/>
      <c r="IC2" s="715"/>
      <c r="ID2" s="715"/>
      <c r="IE2" s="715"/>
      <c r="IF2" s="715"/>
      <c r="IG2" s="715"/>
      <c r="IH2" s="715"/>
      <c r="II2" s="715"/>
      <c r="IJ2" s="715"/>
      <c r="IK2" s="715"/>
      <c r="IL2" s="715"/>
      <c r="IM2" s="715"/>
      <c r="IN2" s="715"/>
      <c r="IO2" s="715"/>
      <c r="IP2" s="715"/>
      <c r="IQ2" s="715"/>
      <c r="IR2" s="715"/>
      <c r="IS2" s="715"/>
      <c r="IT2" s="715"/>
      <c r="IU2" s="715"/>
      <c r="IV2" s="715"/>
      <c r="IW2" s="715"/>
      <c r="IX2" s="715"/>
      <c r="IY2" s="715"/>
      <c r="IZ2" s="715"/>
      <c r="JA2" s="715"/>
      <c r="JB2" s="715"/>
      <c r="JC2" s="715"/>
      <c r="JD2" s="715"/>
      <c r="JE2" s="715"/>
      <c r="JF2" s="715"/>
      <c r="JG2" s="715"/>
      <c r="JH2" s="715"/>
      <c r="JI2" s="715"/>
      <c r="JJ2" s="715"/>
      <c r="JK2" s="715"/>
      <c r="JL2" s="715"/>
      <c r="JM2" s="715"/>
      <c r="JN2" s="715"/>
      <c r="JO2" s="715"/>
      <c r="JP2" s="715"/>
      <c r="JQ2" s="715"/>
      <c r="JR2" s="715"/>
      <c r="JS2" s="715"/>
      <c r="JT2" s="715"/>
      <c r="JU2" s="715"/>
      <c r="JV2" s="715"/>
      <c r="JW2" s="715"/>
      <c r="JX2" s="715"/>
      <c r="JY2" s="715"/>
      <c r="JZ2" s="715"/>
      <c r="KA2" s="715"/>
      <c r="KB2" s="715"/>
      <c r="KC2" s="715"/>
      <c r="KD2" s="715"/>
      <c r="KE2" s="715"/>
      <c r="KF2" s="715"/>
      <c r="KG2" s="715"/>
      <c r="KH2" s="715"/>
      <c r="KI2" s="715"/>
      <c r="KJ2" s="715"/>
      <c r="KK2" s="715"/>
      <c r="KL2" s="715"/>
      <c r="KM2" s="715"/>
      <c r="KN2" s="715"/>
      <c r="KO2" s="715"/>
      <c r="KP2" s="715"/>
      <c r="KQ2" s="715"/>
      <c r="KR2" s="715"/>
      <c r="KS2" s="715"/>
      <c r="KT2" s="715"/>
      <c r="KU2" s="715"/>
      <c r="KV2" s="715"/>
      <c r="KW2" s="715"/>
      <c r="KX2" s="715"/>
      <c r="KY2" s="715"/>
      <c r="KZ2" s="715"/>
      <c r="LA2" s="715"/>
      <c r="LB2" s="715"/>
      <c r="LC2" s="715"/>
      <c r="LD2" s="715"/>
      <c r="LE2" s="715"/>
      <c r="LF2" s="715"/>
      <c r="LG2" s="715"/>
      <c r="LH2" s="715"/>
      <c r="LI2" s="715"/>
      <c r="LJ2" s="715"/>
      <c r="LK2" s="715"/>
      <c r="LL2" s="715"/>
      <c r="LM2" s="715"/>
      <c r="LN2" s="715"/>
      <c r="LO2" s="715"/>
      <c r="LP2" s="715"/>
      <c r="LQ2" s="715"/>
      <c r="LR2" s="715"/>
      <c r="LS2" s="715"/>
      <c r="LT2" s="715"/>
      <c r="LU2" s="715"/>
      <c r="LV2" s="715"/>
      <c r="LW2" s="715"/>
      <c r="LX2" s="715"/>
      <c r="LY2" s="715"/>
      <c r="LZ2" s="715"/>
      <c r="MA2" s="715"/>
      <c r="MB2" s="715"/>
      <c r="MC2" s="715"/>
      <c r="MD2" s="715"/>
      <c r="ME2" s="715"/>
      <c r="MF2" s="715"/>
      <c r="MG2" s="715"/>
      <c r="MH2" s="715"/>
      <c r="MI2" s="715"/>
      <c r="MJ2" s="715"/>
      <c r="MK2" s="715"/>
      <c r="ML2" s="715"/>
      <c r="MM2" s="715"/>
      <c r="MN2" s="715"/>
      <c r="MO2" s="715"/>
      <c r="MP2" s="715"/>
      <c r="MQ2" s="715"/>
      <c r="MR2" s="715"/>
      <c r="MS2" s="715"/>
      <c r="MT2" s="715"/>
      <c r="MU2" s="715"/>
      <c r="MV2" s="715"/>
      <c r="MW2" s="715"/>
      <c r="MX2" s="715"/>
      <c r="MY2" s="715"/>
      <c r="MZ2" s="715"/>
      <c r="NA2" s="715"/>
      <c r="NB2" s="715"/>
      <c r="NC2" s="715"/>
      <c r="ND2" s="715"/>
      <c r="NE2" s="715"/>
      <c r="NF2" s="715"/>
      <c r="NG2" s="715"/>
      <c r="NH2" s="715"/>
      <c r="NI2" s="715"/>
      <c r="NJ2" s="715"/>
      <c r="NK2" s="715"/>
      <c r="NL2" s="715"/>
      <c r="NM2" s="715"/>
      <c r="NN2" s="715"/>
      <c r="NO2" s="715"/>
      <c r="NP2" s="715"/>
      <c r="NQ2" s="715"/>
      <c r="NR2" s="715"/>
      <c r="NS2" s="715"/>
      <c r="NT2" s="715"/>
      <c r="NU2" s="715"/>
      <c r="NV2" s="715"/>
      <c r="NW2" s="715"/>
      <c r="NX2" s="715"/>
      <c r="NY2" s="715"/>
      <c r="NZ2" s="715"/>
      <c r="OA2" s="715"/>
      <c r="OB2" s="715"/>
      <c r="OC2" s="715"/>
      <c r="OD2" s="715"/>
      <c r="OE2" s="715"/>
      <c r="OF2" s="715"/>
      <c r="OG2" s="715"/>
      <c r="OH2" s="715"/>
      <c r="OI2" s="715"/>
      <c r="OJ2" s="715"/>
      <c r="OK2" s="715"/>
      <c r="OL2" s="715"/>
      <c r="OM2" s="715"/>
      <c r="ON2" s="715"/>
      <c r="OO2" s="715"/>
      <c r="OP2" s="715"/>
      <c r="OQ2" s="715"/>
      <c r="OR2" s="715"/>
      <c r="OS2" s="715"/>
      <c r="OT2" s="715"/>
      <c r="OU2" s="715"/>
      <c r="OV2" s="715"/>
      <c r="OW2" s="715"/>
      <c r="OX2" s="715"/>
      <c r="OY2" s="715"/>
      <c r="OZ2" s="715"/>
      <c r="PA2" s="715"/>
      <c r="PB2" s="715"/>
      <c r="PC2" s="715"/>
      <c r="PD2" s="715"/>
      <c r="PE2" s="715"/>
      <c r="PF2" s="715"/>
      <c r="PG2" s="715"/>
      <c r="PH2" s="715"/>
      <c r="PI2" s="715"/>
      <c r="PJ2" s="715"/>
      <c r="PK2" s="715"/>
      <c r="PL2" s="715"/>
      <c r="PM2" s="715"/>
      <c r="PN2" s="715"/>
      <c r="PO2" s="715"/>
      <c r="PP2" s="715"/>
      <c r="PQ2" s="715"/>
      <c r="PR2" s="715"/>
      <c r="PS2" s="715"/>
      <c r="PT2" s="715"/>
      <c r="PU2" s="715"/>
      <c r="PV2" s="715"/>
      <c r="PW2" s="715"/>
      <c r="PX2" s="715"/>
      <c r="PY2" s="715"/>
      <c r="PZ2" s="715"/>
      <c r="QA2" s="715"/>
      <c r="QB2" s="715"/>
      <c r="QC2" s="715"/>
      <c r="QD2" s="715"/>
      <c r="QE2" s="715"/>
      <c r="QF2" s="715"/>
      <c r="QG2" s="715"/>
      <c r="QH2" s="715"/>
      <c r="QI2" s="715"/>
      <c r="QJ2" s="715"/>
      <c r="QK2" s="715"/>
      <c r="QL2" s="715"/>
      <c r="QM2" s="715"/>
      <c r="QN2" s="715"/>
      <c r="QO2" s="715"/>
      <c r="QP2" s="715"/>
      <c r="QQ2" s="715"/>
      <c r="QR2" s="715"/>
      <c r="QS2" s="715"/>
      <c r="QT2" s="715"/>
      <c r="QU2" s="715"/>
      <c r="QV2" s="715"/>
      <c r="QW2" s="715"/>
      <c r="QX2" s="715"/>
      <c r="QY2" s="715"/>
      <c r="QZ2" s="715"/>
      <c r="RA2" s="715"/>
      <c r="RB2" s="715"/>
      <c r="RC2" s="715"/>
      <c r="RD2" s="715"/>
      <c r="RE2" s="715"/>
      <c r="RF2" s="715"/>
      <c r="RG2" s="715"/>
      <c r="RH2" s="715"/>
      <c r="RI2" s="715"/>
      <c r="RJ2" s="715"/>
      <c r="RK2" s="715"/>
      <c r="RL2" s="715"/>
      <c r="RM2" s="715"/>
      <c r="RN2" s="715"/>
      <c r="RO2" s="715"/>
      <c r="RP2" s="715"/>
      <c r="RQ2" s="715"/>
      <c r="RR2" s="715"/>
      <c r="RS2" s="715"/>
      <c r="RT2" s="715"/>
      <c r="RU2" s="715"/>
      <c r="RV2" s="715"/>
      <c r="RW2" s="715"/>
      <c r="RX2" s="715"/>
      <c r="RY2" s="715"/>
      <c r="RZ2" s="715"/>
      <c r="SA2" s="715"/>
      <c r="SB2" s="715"/>
      <c r="SC2" s="715"/>
      <c r="SD2" s="715"/>
      <c r="SE2" s="715"/>
      <c r="SF2" s="715"/>
      <c r="SG2" s="715"/>
      <c r="SH2" s="715"/>
      <c r="SI2" s="715"/>
      <c r="SJ2" s="715"/>
      <c r="SK2" s="715"/>
      <c r="SL2" s="715"/>
      <c r="SM2" s="715"/>
      <c r="SN2" s="715"/>
      <c r="SO2" s="715"/>
      <c r="SP2" s="715"/>
      <c r="SQ2" s="715"/>
      <c r="SR2" s="715"/>
      <c r="SS2" s="715"/>
      <c r="ST2" s="715"/>
      <c r="SU2" s="715"/>
      <c r="SV2" s="715"/>
      <c r="SW2" s="715"/>
      <c r="SX2" s="715"/>
      <c r="SY2" s="715"/>
      <c r="SZ2" s="715"/>
      <c r="TA2" s="715"/>
      <c r="TB2" s="715"/>
      <c r="TC2" s="715"/>
      <c r="TD2" s="715"/>
      <c r="TE2" s="715"/>
      <c r="TF2" s="715"/>
      <c r="TG2" s="715"/>
      <c r="TH2" s="715"/>
      <c r="TI2" s="715"/>
      <c r="TJ2" s="715"/>
      <c r="TK2" s="715"/>
      <c r="TL2" s="715"/>
      <c r="TM2" s="715"/>
      <c r="TN2" s="715"/>
      <c r="TO2" s="715"/>
      <c r="TP2" s="715"/>
      <c r="TQ2" s="715"/>
      <c r="TR2" s="715"/>
      <c r="TS2" s="715"/>
      <c r="TT2" s="715"/>
      <c r="TU2" s="715"/>
      <c r="TV2" s="715"/>
      <c r="TW2" s="715"/>
      <c r="TX2" s="715"/>
      <c r="TY2" s="715"/>
      <c r="TZ2" s="715"/>
      <c r="UA2" s="715"/>
      <c r="UB2" s="715"/>
      <c r="UC2" s="715"/>
      <c r="UD2" s="715"/>
      <c r="UE2" s="715"/>
      <c r="UF2" s="715"/>
      <c r="UG2" s="715"/>
      <c r="UH2" s="715"/>
      <c r="UI2" s="715"/>
      <c r="UJ2" s="715"/>
      <c r="UK2" s="715"/>
      <c r="UL2" s="715"/>
      <c r="UM2" s="715"/>
      <c r="UN2" s="715"/>
      <c r="UO2" s="715"/>
      <c r="UP2" s="715"/>
      <c r="UQ2" s="715"/>
      <c r="UR2" s="715"/>
      <c r="US2" s="715"/>
      <c r="UT2" s="715"/>
      <c r="UU2" s="715"/>
      <c r="UV2" s="715"/>
      <c r="UW2" s="715"/>
      <c r="UX2" s="715"/>
      <c r="UY2" s="715"/>
      <c r="UZ2" s="715"/>
      <c r="VA2" s="715"/>
      <c r="VB2" s="715"/>
      <c r="VC2" s="715"/>
      <c r="VD2" s="715"/>
      <c r="VE2" s="715"/>
      <c r="VF2" s="715"/>
      <c r="VG2" s="715"/>
      <c r="VH2" s="715"/>
      <c r="VI2" s="715"/>
      <c r="VJ2" s="715"/>
      <c r="VK2" s="715"/>
      <c r="VL2" s="715"/>
      <c r="VM2" s="715"/>
      <c r="VN2" s="715"/>
      <c r="VO2" s="715"/>
      <c r="VP2" s="715"/>
      <c r="VQ2" s="715"/>
      <c r="VR2" s="715"/>
      <c r="VS2" s="715"/>
      <c r="VT2" s="715"/>
      <c r="VU2" s="715"/>
      <c r="VV2" s="715"/>
      <c r="VW2" s="715"/>
      <c r="VX2" s="715"/>
      <c r="VY2" s="715"/>
      <c r="VZ2" s="715"/>
      <c r="WA2" s="715"/>
      <c r="WB2" s="715"/>
      <c r="WC2" s="715"/>
      <c r="WD2" s="715"/>
      <c r="WE2" s="715"/>
      <c r="WF2" s="715"/>
      <c r="WG2" s="715"/>
      <c r="WH2" s="715"/>
      <c r="WI2" s="715"/>
      <c r="WJ2" s="715"/>
      <c r="WK2" s="715"/>
      <c r="WL2" s="715"/>
      <c r="WM2" s="715"/>
      <c r="WN2" s="715"/>
      <c r="WO2" s="715"/>
      <c r="WP2" s="715"/>
      <c r="WQ2" s="715"/>
      <c r="WR2" s="715"/>
      <c r="WS2" s="715"/>
      <c r="WT2" s="715"/>
      <c r="WU2" s="715"/>
      <c r="WV2" s="715"/>
      <c r="WW2" s="715"/>
      <c r="WX2" s="715"/>
      <c r="WY2" s="715"/>
      <c r="WZ2" s="715"/>
      <c r="XA2" s="715"/>
      <c r="XB2" s="715"/>
      <c r="XC2" s="715"/>
      <c r="XD2" s="715"/>
      <c r="XE2" s="715"/>
      <c r="XF2" s="715"/>
      <c r="XG2" s="715"/>
      <c r="XH2" s="715"/>
      <c r="XI2" s="715"/>
      <c r="XJ2" s="715"/>
      <c r="XK2" s="715"/>
      <c r="XL2" s="715"/>
      <c r="XM2" s="715"/>
      <c r="XN2" s="715"/>
      <c r="XO2" s="715"/>
      <c r="XP2" s="715"/>
      <c r="XQ2" s="715"/>
      <c r="XR2" s="715"/>
      <c r="XS2" s="715"/>
      <c r="XT2" s="715"/>
      <c r="XU2" s="715"/>
      <c r="XV2" s="715"/>
      <c r="XW2" s="715"/>
      <c r="XX2" s="715"/>
      <c r="XY2" s="715"/>
      <c r="XZ2" s="715"/>
      <c r="YA2" s="715"/>
      <c r="YB2" s="715"/>
      <c r="YC2" s="715"/>
      <c r="YD2" s="715"/>
      <c r="YE2" s="715"/>
      <c r="YF2" s="715"/>
      <c r="YG2" s="715"/>
      <c r="YH2" s="715"/>
      <c r="YI2" s="715"/>
      <c r="YJ2" s="715"/>
      <c r="YK2" s="715"/>
      <c r="YL2" s="715"/>
      <c r="YM2" s="715"/>
      <c r="YN2" s="715"/>
      <c r="YO2" s="715"/>
      <c r="YP2" s="715"/>
      <c r="YQ2" s="715"/>
      <c r="YR2" s="715"/>
      <c r="YS2" s="715"/>
      <c r="YT2" s="715"/>
      <c r="YU2" s="715"/>
      <c r="YV2" s="715"/>
      <c r="YW2" s="715"/>
      <c r="YX2" s="715"/>
      <c r="YY2" s="715"/>
      <c r="YZ2" s="715"/>
      <c r="ZA2" s="715"/>
      <c r="ZB2" s="715"/>
      <c r="ZC2" s="715"/>
      <c r="ZD2" s="715"/>
      <c r="ZE2" s="715"/>
      <c r="ZF2" s="715"/>
      <c r="ZG2" s="715"/>
      <c r="ZH2" s="715"/>
      <c r="ZI2" s="715"/>
      <c r="ZJ2" s="715"/>
      <c r="ZK2" s="715"/>
      <c r="ZL2" s="715"/>
      <c r="ZM2" s="715"/>
      <c r="ZN2" s="715"/>
      <c r="ZO2" s="715"/>
      <c r="ZP2" s="715"/>
      <c r="ZQ2" s="715"/>
      <c r="ZR2" s="715"/>
      <c r="ZS2" s="715"/>
      <c r="ZT2" s="715"/>
      <c r="ZU2" s="715"/>
      <c r="ZV2" s="715"/>
      <c r="ZW2" s="715"/>
      <c r="ZX2" s="715"/>
      <c r="ZY2" s="715"/>
      <c r="ZZ2" s="715"/>
      <c r="AAA2" s="715"/>
      <c r="AAB2" s="715"/>
      <c r="AAC2" s="715"/>
      <c r="AAD2" s="715"/>
      <c r="AAE2" s="715"/>
      <c r="AAF2" s="715"/>
      <c r="AAG2" s="715"/>
      <c r="AAH2" s="715"/>
      <c r="AAI2" s="715"/>
      <c r="AAJ2" s="715"/>
      <c r="AAK2" s="715"/>
      <c r="AAL2" s="715"/>
      <c r="AAM2" s="715"/>
      <c r="AAN2" s="715"/>
      <c r="AAO2" s="715"/>
      <c r="AAP2" s="715"/>
      <c r="AAQ2" s="715"/>
      <c r="AAR2" s="715"/>
      <c r="AAS2" s="715"/>
      <c r="AAT2" s="715"/>
      <c r="AAU2" s="715"/>
      <c r="AAV2" s="715"/>
      <c r="AAW2" s="715"/>
      <c r="AAX2" s="715"/>
      <c r="AAY2" s="715"/>
      <c r="AAZ2" s="715"/>
      <c r="ABA2" s="715"/>
      <c r="ABB2" s="715"/>
      <c r="ABC2" s="715"/>
      <c r="ABD2" s="715"/>
      <c r="ABE2" s="715"/>
      <c r="ABF2" s="715"/>
      <c r="ABG2" s="715"/>
      <c r="ABH2" s="715"/>
      <c r="ABI2" s="715"/>
      <c r="ABJ2" s="715"/>
      <c r="ABK2" s="715"/>
      <c r="ABL2" s="715"/>
      <c r="ABM2" s="715"/>
      <c r="ABN2" s="715"/>
      <c r="ABO2" s="715"/>
      <c r="ABP2" s="715"/>
      <c r="ABQ2" s="715"/>
      <c r="ABR2" s="715"/>
      <c r="ABS2" s="715"/>
      <c r="ABT2" s="715"/>
      <c r="ABU2" s="715"/>
      <c r="ABV2" s="715"/>
      <c r="ABW2" s="715"/>
      <c r="ABX2" s="715"/>
      <c r="ABY2" s="715"/>
      <c r="ABZ2" s="715"/>
      <c r="ACA2" s="715"/>
      <c r="ACB2" s="715"/>
      <c r="ACC2" s="715"/>
      <c r="ACD2" s="715"/>
      <c r="ACE2" s="715"/>
      <c r="ACF2" s="715"/>
      <c r="ACG2" s="715"/>
      <c r="ACH2" s="715"/>
      <c r="ACI2" s="715"/>
      <c r="ACJ2" s="715"/>
      <c r="ACK2" s="715"/>
      <c r="ACL2" s="715"/>
      <c r="ACM2" s="715"/>
      <c r="ACN2" s="715"/>
      <c r="ACO2" s="715"/>
      <c r="ACP2" s="715"/>
      <c r="ACQ2" s="715"/>
      <c r="ACR2" s="715"/>
      <c r="ACS2" s="715"/>
      <c r="ACT2" s="715"/>
      <c r="ACU2" s="715"/>
      <c r="ACV2" s="715"/>
      <c r="ACW2" s="715"/>
      <c r="ACX2" s="715"/>
      <c r="ACY2" s="715"/>
      <c r="ACZ2" s="715"/>
      <c r="ADA2" s="715"/>
      <c r="ADB2" s="715"/>
      <c r="ADC2" s="715"/>
      <c r="ADD2" s="715"/>
      <c r="ADE2" s="715"/>
      <c r="ADF2" s="715"/>
      <c r="ADG2" s="715"/>
      <c r="ADH2" s="715"/>
      <c r="ADI2" s="715"/>
      <c r="ADJ2" s="715"/>
      <c r="ADK2" s="715"/>
      <c r="ADL2" s="715"/>
      <c r="ADM2" s="715"/>
      <c r="ADN2" s="715"/>
      <c r="ADO2" s="715"/>
      <c r="ADP2" s="715"/>
      <c r="ADQ2" s="715"/>
      <c r="ADR2" s="715"/>
      <c r="ADS2" s="715"/>
      <c r="ADT2" s="715"/>
      <c r="ADU2" s="715"/>
      <c r="ADV2" s="715"/>
      <c r="ADW2" s="715"/>
      <c r="ADX2" s="715"/>
      <c r="ADY2" s="715"/>
      <c r="ADZ2" s="715"/>
      <c r="AEA2" s="715"/>
      <c r="AEB2" s="715"/>
      <c r="AEC2" s="715"/>
      <c r="AED2" s="715"/>
      <c r="AEE2" s="715"/>
      <c r="AEF2" s="715"/>
      <c r="AEG2" s="715"/>
      <c r="AEH2" s="715"/>
      <c r="AEI2" s="715"/>
      <c r="AEJ2" s="715"/>
      <c r="AEK2" s="715"/>
      <c r="AEL2" s="715"/>
      <c r="AEM2" s="715"/>
      <c r="AEN2" s="715"/>
      <c r="AEO2" s="715"/>
      <c r="AEP2" s="715"/>
      <c r="AEQ2" s="715"/>
      <c r="AER2" s="715"/>
      <c r="AES2" s="715"/>
      <c r="AET2" s="715"/>
      <c r="AEU2" s="715"/>
      <c r="AEV2" s="715"/>
      <c r="AEW2" s="715"/>
      <c r="AEX2" s="715"/>
      <c r="AEY2" s="715"/>
      <c r="AEZ2" s="715"/>
      <c r="AFA2" s="715"/>
      <c r="AFB2" s="715"/>
      <c r="AFC2" s="715"/>
      <c r="AFD2" s="715"/>
      <c r="AFE2" s="715"/>
      <c r="AFF2" s="715"/>
      <c r="AFG2" s="715"/>
      <c r="AFH2" s="715"/>
      <c r="AFI2" s="715"/>
      <c r="AFJ2" s="715"/>
      <c r="AFK2" s="715"/>
      <c r="AFL2" s="715"/>
      <c r="AFM2" s="715"/>
      <c r="AFN2" s="715"/>
      <c r="AFO2" s="715"/>
      <c r="AFP2" s="715"/>
      <c r="AFQ2" s="715"/>
      <c r="AFR2" s="715"/>
      <c r="AFS2" s="715"/>
      <c r="AFT2" s="715"/>
      <c r="AFU2" s="715"/>
      <c r="AFV2" s="715"/>
      <c r="AFW2" s="715"/>
      <c r="AFX2" s="715"/>
      <c r="AFY2" s="715"/>
      <c r="AFZ2" s="715"/>
      <c r="AGA2" s="715"/>
      <c r="AGB2" s="715"/>
      <c r="AGC2" s="715"/>
      <c r="AGD2" s="715"/>
      <c r="AGE2" s="715"/>
      <c r="AGF2" s="715"/>
      <c r="AGG2" s="715"/>
      <c r="AGH2" s="715"/>
      <c r="AGI2" s="715"/>
      <c r="AGJ2" s="715"/>
      <c r="AGK2" s="715"/>
      <c r="AGL2" s="715"/>
      <c r="AGM2" s="715"/>
      <c r="AGN2" s="715"/>
      <c r="AGO2" s="715"/>
      <c r="AGP2" s="715"/>
      <c r="AGQ2" s="715"/>
      <c r="AGR2" s="715"/>
      <c r="AGS2" s="715"/>
      <c r="AGT2" s="715"/>
      <c r="AGU2" s="715"/>
      <c r="AGV2" s="715"/>
      <c r="AGW2" s="715"/>
      <c r="AGX2" s="715"/>
      <c r="AGY2" s="715"/>
      <c r="AGZ2" s="715"/>
      <c r="AHA2" s="715"/>
      <c r="AHB2" s="715"/>
      <c r="AHC2" s="715"/>
      <c r="AHD2" s="715"/>
      <c r="AHE2" s="715"/>
      <c r="AHF2" s="715"/>
      <c r="AHG2" s="715"/>
      <c r="AHH2" s="715"/>
      <c r="AHI2" s="715"/>
      <c r="AHJ2" s="715"/>
      <c r="AHK2" s="715"/>
      <c r="AHL2" s="715"/>
      <c r="AHM2" s="715"/>
      <c r="AHN2" s="715"/>
      <c r="AHO2" s="715"/>
      <c r="AHP2" s="715"/>
      <c r="AHQ2" s="715"/>
      <c r="AHR2" s="715"/>
      <c r="AHS2" s="715"/>
      <c r="AHT2" s="715"/>
      <c r="AHU2" s="715"/>
      <c r="AHV2" s="715"/>
      <c r="AHW2" s="715"/>
      <c r="AHX2" s="715"/>
      <c r="AHY2" s="715"/>
      <c r="AHZ2" s="715"/>
      <c r="AIA2" s="715"/>
      <c r="AIB2" s="715"/>
      <c r="AIC2" s="715"/>
      <c r="AID2" s="715"/>
      <c r="AIE2" s="715"/>
      <c r="AIF2" s="715"/>
      <c r="AIG2" s="715"/>
      <c r="AIH2" s="715"/>
      <c r="AII2" s="715"/>
      <c r="AIJ2" s="715"/>
      <c r="AIK2" s="715"/>
      <c r="AIL2" s="715"/>
      <c r="AIM2" s="715"/>
      <c r="AIN2" s="715"/>
      <c r="AIO2" s="715"/>
      <c r="AIP2" s="715"/>
      <c r="AIQ2" s="715"/>
      <c r="AIR2" s="715"/>
      <c r="AIS2" s="715"/>
      <c r="AIT2" s="715"/>
      <c r="AIU2" s="715"/>
      <c r="AIV2" s="715"/>
      <c r="AIW2" s="715"/>
      <c r="AIX2" s="715"/>
      <c r="AIY2" s="715"/>
      <c r="AIZ2" s="715"/>
      <c r="AJA2" s="715"/>
      <c r="AJB2" s="715"/>
      <c r="AJC2" s="715"/>
      <c r="AJD2" s="715"/>
      <c r="AJE2" s="715"/>
      <c r="AJF2" s="715"/>
      <c r="AJG2" s="715"/>
      <c r="AJH2" s="715"/>
      <c r="AJI2" s="715"/>
      <c r="AJJ2" s="715"/>
      <c r="AJK2" s="715"/>
      <c r="AJL2" s="715"/>
      <c r="AJM2" s="715"/>
      <c r="AJN2" s="715"/>
      <c r="AJO2" s="715"/>
      <c r="AJP2" s="715"/>
      <c r="AJQ2" s="715"/>
      <c r="AJR2" s="715"/>
      <c r="AJS2" s="715"/>
      <c r="AJT2" s="715"/>
      <c r="AJU2" s="715"/>
      <c r="AJV2" s="715"/>
      <c r="AJW2" s="715"/>
      <c r="AJX2" s="715"/>
      <c r="AJY2" s="715"/>
      <c r="AJZ2" s="715"/>
      <c r="AKA2" s="715"/>
      <c r="AKB2" s="715"/>
      <c r="AKC2" s="715"/>
      <c r="AKD2" s="715"/>
      <c r="AKE2" s="715"/>
      <c r="AKF2" s="715"/>
      <c r="AKG2" s="715"/>
      <c r="AKH2" s="715"/>
      <c r="AKI2" s="715"/>
      <c r="AKJ2" s="715"/>
      <c r="AKK2" s="715"/>
      <c r="AKL2" s="715"/>
      <c r="AKM2" s="715"/>
      <c r="AKN2" s="715"/>
      <c r="AKO2" s="715"/>
      <c r="AKP2" s="715"/>
      <c r="AKQ2" s="715"/>
      <c r="AKR2" s="715"/>
      <c r="AKS2" s="715"/>
      <c r="AKT2" s="715"/>
      <c r="AKU2" s="715"/>
      <c r="AKV2" s="715"/>
      <c r="AKW2" s="715"/>
      <c r="AKX2" s="715"/>
      <c r="AKY2" s="715"/>
      <c r="AKZ2" s="715"/>
      <c r="ALA2" s="715"/>
      <c r="ALB2" s="715"/>
      <c r="ALC2" s="715"/>
      <c r="ALD2" s="715"/>
      <c r="ALE2" s="715"/>
      <c r="ALF2" s="715"/>
      <c r="ALG2" s="715"/>
      <c r="ALH2" s="715"/>
      <c r="ALI2" s="715"/>
      <c r="ALJ2" s="715"/>
      <c r="ALK2" s="715"/>
      <c r="ALL2" s="715"/>
      <c r="ALM2" s="715"/>
      <c r="ALN2" s="715"/>
      <c r="ALO2" s="715"/>
      <c r="ALP2" s="715"/>
      <c r="ALQ2" s="715"/>
      <c r="ALR2" s="715"/>
      <c r="ALS2" s="715"/>
      <c r="ALT2" s="715"/>
      <c r="ALU2" s="715"/>
      <c r="ALV2" s="715"/>
      <c r="ALW2" s="715"/>
      <c r="ALX2" s="715"/>
      <c r="ALY2" s="715"/>
      <c r="ALZ2" s="715"/>
      <c r="AMA2" s="715"/>
      <c r="AMB2" s="715"/>
      <c r="AMC2" s="715"/>
      <c r="AMD2" s="715"/>
      <c r="AME2" s="715"/>
      <c r="AMF2" s="715"/>
      <c r="AMG2" s="715"/>
      <c r="AMH2" s="715"/>
      <c r="AMI2" s="715"/>
      <c r="AMJ2" s="715"/>
      <c r="AMK2" s="715"/>
      <c r="AML2" s="715"/>
      <c r="AMM2" s="715"/>
      <c r="AMN2" s="715"/>
      <c r="AMO2" s="715"/>
      <c r="AMP2" s="715"/>
      <c r="AMQ2" s="715"/>
      <c r="AMR2" s="715"/>
      <c r="AMS2" s="715"/>
      <c r="AMT2" s="715"/>
      <c r="AMU2" s="715"/>
      <c r="AMV2" s="715"/>
      <c r="AMW2" s="715"/>
      <c r="AMX2" s="715"/>
      <c r="AMY2" s="715"/>
      <c r="AMZ2" s="715"/>
      <c r="ANA2" s="715"/>
      <c r="ANB2" s="715"/>
      <c r="ANC2" s="715"/>
      <c r="AND2" s="715"/>
      <c r="ANE2" s="715"/>
      <c r="ANF2" s="715"/>
      <c r="ANG2" s="715"/>
      <c r="ANH2" s="715"/>
      <c r="ANI2" s="715"/>
      <c r="ANJ2" s="715"/>
      <c r="ANK2" s="715"/>
      <c r="ANL2" s="715"/>
      <c r="ANM2" s="715"/>
      <c r="ANN2" s="715"/>
      <c r="ANO2" s="715"/>
      <c r="ANP2" s="715"/>
      <c r="ANQ2" s="715"/>
      <c r="ANR2" s="715"/>
      <c r="ANS2" s="715"/>
      <c r="ANT2" s="715"/>
      <c r="ANU2" s="715"/>
      <c r="ANV2" s="715"/>
      <c r="ANW2" s="715"/>
      <c r="ANX2" s="715"/>
      <c r="ANY2" s="715"/>
      <c r="ANZ2" s="715"/>
      <c r="AOA2" s="715"/>
      <c r="AOB2" s="715"/>
      <c r="AOC2" s="715"/>
      <c r="AOD2" s="715"/>
      <c r="AOE2" s="715"/>
      <c r="AOF2" s="715"/>
      <c r="AOG2" s="715"/>
      <c r="AOH2" s="715"/>
      <c r="AOI2" s="715"/>
      <c r="AOJ2" s="715"/>
      <c r="AOK2" s="715"/>
      <c r="AOL2" s="715"/>
      <c r="AOM2" s="715"/>
      <c r="AON2" s="715"/>
      <c r="AOO2" s="715"/>
      <c r="AOP2" s="715"/>
      <c r="AOQ2" s="715"/>
      <c r="AOR2" s="715"/>
      <c r="AOS2" s="715"/>
      <c r="AOT2" s="715"/>
      <c r="AOU2" s="715"/>
      <c r="AOV2" s="715"/>
      <c r="AOW2" s="715"/>
      <c r="AOX2" s="715"/>
      <c r="AOY2" s="715"/>
      <c r="AOZ2" s="715"/>
      <c r="APA2" s="715"/>
      <c r="APB2" s="715"/>
      <c r="APC2" s="715"/>
      <c r="APD2" s="715"/>
      <c r="APE2" s="715"/>
      <c r="APF2" s="715"/>
      <c r="APG2" s="715"/>
      <c r="APH2" s="715"/>
      <c r="API2" s="715"/>
      <c r="APJ2" s="715"/>
      <c r="APK2" s="715"/>
      <c r="APL2" s="715"/>
      <c r="APM2" s="715"/>
      <c r="APN2" s="715"/>
      <c r="APO2" s="715"/>
      <c r="APP2" s="715"/>
      <c r="APQ2" s="715"/>
      <c r="APR2" s="715"/>
      <c r="APS2" s="715"/>
      <c r="APT2" s="715"/>
      <c r="APU2" s="715"/>
      <c r="APV2" s="715"/>
      <c r="APW2" s="715"/>
      <c r="APX2" s="715"/>
      <c r="APY2" s="715"/>
      <c r="APZ2" s="715"/>
      <c r="AQA2" s="715"/>
      <c r="AQB2" s="715"/>
      <c r="AQC2" s="715"/>
      <c r="AQD2" s="715"/>
      <c r="AQE2" s="715"/>
      <c r="AQF2" s="715"/>
      <c r="AQG2" s="715"/>
      <c r="AQH2" s="715"/>
      <c r="AQI2" s="715"/>
      <c r="AQJ2" s="715"/>
      <c r="AQK2" s="715"/>
      <c r="AQL2" s="715"/>
      <c r="AQM2" s="715"/>
      <c r="AQN2" s="715"/>
      <c r="AQO2" s="715"/>
      <c r="AQP2" s="715"/>
      <c r="AQQ2" s="715"/>
      <c r="AQR2" s="715"/>
      <c r="AQS2" s="715"/>
      <c r="AQT2" s="715"/>
      <c r="AQU2" s="715"/>
      <c r="AQV2" s="715"/>
      <c r="AQW2" s="715"/>
      <c r="AQX2" s="715"/>
      <c r="AQY2" s="715"/>
      <c r="AQZ2" s="715"/>
      <c r="ARA2" s="715"/>
      <c r="ARB2" s="715"/>
      <c r="ARC2" s="715"/>
      <c r="ARD2" s="715"/>
      <c r="ARE2" s="715"/>
      <c r="ARF2" s="715"/>
      <c r="ARG2" s="715"/>
      <c r="ARH2" s="715"/>
      <c r="ARI2" s="715"/>
      <c r="ARJ2" s="715"/>
      <c r="ARK2" s="715"/>
      <c r="ARL2" s="715"/>
      <c r="ARM2" s="715"/>
      <c r="ARN2" s="715"/>
      <c r="ARO2" s="715"/>
      <c r="ARP2" s="715"/>
      <c r="ARQ2" s="715"/>
      <c r="ARR2" s="715"/>
      <c r="ARS2" s="715"/>
      <c r="ART2" s="715"/>
      <c r="ARU2" s="715"/>
      <c r="ARV2" s="715"/>
      <c r="ARW2" s="715"/>
      <c r="ARX2" s="715"/>
      <c r="ARY2" s="715"/>
      <c r="ARZ2" s="715"/>
      <c r="ASA2" s="715"/>
      <c r="ASB2" s="715"/>
      <c r="ASC2" s="715"/>
      <c r="ASD2" s="715"/>
      <c r="ASE2" s="715"/>
      <c r="ASF2" s="715"/>
      <c r="ASG2" s="715"/>
      <c r="ASH2" s="715"/>
      <c r="ASI2" s="715"/>
      <c r="ASJ2" s="715"/>
      <c r="ASK2" s="715"/>
      <c r="ASL2" s="715"/>
      <c r="ASM2" s="715"/>
      <c r="ASN2" s="715"/>
      <c r="ASO2" s="715"/>
      <c r="ASP2" s="715"/>
      <c r="ASQ2" s="715"/>
      <c r="ASR2" s="715"/>
      <c r="ASS2" s="715"/>
      <c r="AST2" s="715"/>
      <c r="ASU2" s="715"/>
      <c r="ASV2" s="715"/>
      <c r="ASW2" s="715"/>
      <c r="ASX2" s="715"/>
      <c r="ASY2" s="715"/>
      <c r="ASZ2" s="715"/>
      <c r="ATA2" s="715"/>
      <c r="ATB2" s="715"/>
      <c r="ATC2" s="715"/>
      <c r="ATD2" s="715"/>
      <c r="ATE2" s="715"/>
      <c r="ATF2" s="715"/>
      <c r="ATG2" s="715"/>
      <c r="ATH2" s="715"/>
      <c r="ATI2" s="715"/>
      <c r="ATJ2" s="715"/>
      <c r="ATK2" s="715"/>
      <c r="ATL2" s="715"/>
      <c r="ATM2" s="715"/>
      <c r="ATN2" s="715"/>
      <c r="ATO2" s="715"/>
      <c r="ATP2" s="715"/>
      <c r="ATQ2" s="715"/>
      <c r="ATR2" s="715"/>
      <c r="ATS2" s="715"/>
      <c r="ATT2" s="715"/>
      <c r="ATU2" s="715"/>
      <c r="ATV2" s="715"/>
      <c r="ATW2" s="715"/>
      <c r="ATX2" s="715"/>
      <c r="ATY2" s="715"/>
      <c r="ATZ2" s="715"/>
      <c r="AUA2" s="715"/>
      <c r="AUB2" s="715"/>
      <c r="AUC2" s="715"/>
      <c r="AUD2" s="715"/>
      <c r="AUE2" s="715"/>
      <c r="AUF2" s="715"/>
      <c r="AUG2" s="715"/>
      <c r="AUH2" s="715"/>
      <c r="AUI2" s="715"/>
      <c r="AUJ2" s="715"/>
      <c r="AUK2" s="715"/>
      <c r="AUL2" s="715"/>
      <c r="AUM2" s="715"/>
      <c r="AUN2" s="715"/>
      <c r="AUO2" s="715"/>
      <c r="AUP2" s="715"/>
      <c r="AUQ2" s="715"/>
      <c r="AUR2" s="715"/>
      <c r="AUS2" s="715"/>
      <c r="AUT2" s="715"/>
      <c r="AUU2" s="715"/>
      <c r="AUV2" s="715"/>
      <c r="AUW2" s="715"/>
      <c r="AUX2" s="715"/>
      <c r="AUY2" s="715"/>
      <c r="AUZ2" s="715"/>
      <c r="AVA2" s="715"/>
      <c r="AVB2" s="715"/>
      <c r="AVC2" s="715"/>
      <c r="AVD2" s="715"/>
      <c r="AVE2" s="715"/>
      <c r="AVF2" s="715"/>
      <c r="AVG2" s="715"/>
      <c r="AVH2" s="715"/>
      <c r="AVI2" s="715"/>
      <c r="AVJ2" s="715"/>
      <c r="AVK2" s="715"/>
      <c r="AVL2" s="715"/>
      <c r="AVM2" s="715"/>
      <c r="AVN2" s="715"/>
      <c r="AVO2" s="715"/>
      <c r="AVP2" s="715"/>
      <c r="AVQ2" s="715"/>
      <c r="AVR2" s="715"/>
      <c r="AVS2" s="715"/>
      <c r="AVT2" s="715"/>
      <c r="AVU2" s="715"/>
      <c r="AVV2" s="715"/>
      <c r="AVW2" s="715"/>
      <c r="AVX2" s="715"/>
      <c r="AVY2" s="715"/>
      <c r="AVZ2" s="715"/>
      <c r="AWA2" s="715"/>
      <c r="AWB2" s="715"/>
      <c r="AWC2" s="715"/>
      <c r="AWD2" s="715"/>
      <c r="AWE2" s="715"/>
      <c r="AWF2" s="715"/>
      <c r="AWG2" s="715"/>
      <c r="AWH2" s="715"/>
      <c r="AWI2" s="715"/>
      <c r="AWJ2" s="715"/>
      <c r="AWK2" s="715"/>
      <c r="AWL2" s="715"/>
      <c r="AWM2" s="715"/>
      <c r="AWN2" s="715"/>
      <c r="AWO2" s="715"/>
      <c r="AWP2" s="715"/>
      <c r="AWQ2" s="715"/>
      <c r="AWR2" s="715"/>
      <c r="AWS2" s="715"/>
      <c r="AWT2" s="715"/>
      <c r="AWU2" s="715"/>
      <c r="AWV2" s="715"/>
      <c r="AWW2" s="715"/>
      <c r="AWX2" s="715"/>
      <c r="AWY2" s="715"/>
      <c r="AWZ2" s="715"/>
      <c r="AXA2" s="715"/>
      <c r="AXB2" s="715"/>
      <c r="AXC2" s="715"/>
      <c r="AXD2" s="715"/>
      <c r="AXE2" s="715"/>
      <c r="AXF2" s="715"/>
      <c r="AXG2" s="715"/>
      <c r="AXH2" s="715"/>
      <c r="AXI2" s="715"/>
      <c r="AXJ2" s="715"/>
      <c r="AXK2" s="715"/>
      <c r="AXL2" s="715"/>
      <c r="AXM2" s="715"/>
      <c r="AXN2" s="715"/>
      <c r="AXO2" s="715"/>
      <c r="AXP2" s="715"/>
      <c r="AXQ2" s="715"/>
      <c r="AXR2" s="715"/>
      <c r="AXS2" s="715"/>
      <c r="AXT2" s="715"/>
      <c r="AXU2" s="715"/>
      <c r="AXV2" s="715"/>
      <c r="AXW2" s="715"/>
      <c r="AXX2" s="715"/>
      <c r="AXY2" s="715"/>
      <c r="AXZ2" s="715"/>
      <c r="AYA2" s="715"/>
      <c r="AYB2" s="715"/>
      <c r="AYC2" s="715"/>
      <c r="AYD2" s="715"/>
      <c r="AYE2" s="715"/>
      <c r="AYF2" s="715"/>
      <c r="AYG2" s="715"/>
      <c r="AYH2" s="715"/>
      <c r="AYI2" s="715"/>
      <c r="AYJ2" s="715"/>
      <c r="AYK2" s="715"/>
      <c r="AYL2" s="715"/>
      <c r="AYM2" s="715"/>
      <c r="AYN2" s="715"/>
      <c r="AYO2" s="715"/>
      <c r="AYP2" s="715"/>
      <c r="AYQ2" s="715"/>
      <c r="AYR2" s="715"/>
      <c r="AYS2" s="715"/>
      <c r="AYT2" s="715"/>
      <c r="AYU2" s="715"/>
      <c r="AYV2" s="715"/>
      <c r="AYW2" s="715"/>
      <c r="AYX2" s="715"/>
      <c r="AYY2" s="715"/>
      <c r="AYZ2" s="715"/>
      <c r="AZA2" s="715"/>
      <c r="AZB2" s="715"/>
      <c r="AZC2" s="715"/>
      <c r="AZD2" s="715"/>
      <c r="AZE2" s="715"/>
      <c r="AZF2" s="715"/>
      <c r="AZG2" s="715"/>
      <c r="AZH2" s="715"/>
      <c r="AZI2" s="715"/>
      <c r="AZJ2" s="715"/>
      <c r="AZK2" s="715"/>
      <c r="AZL2" s="715"/>
      <c r="AZM2" s="715"/>
      <c r="AZN2" s="715"/>
      <c r="AZO2" s="715"/>
      <c r="AZP2" s="715"/>
      <c r="AZQ2" s="715"/>
      <c r="AZR2" s="715"/>
      <c r="AZS2" s="715"/>
      <c r="AZT2" s="715"/>
      <c r="AZU2" s="715"/>
      <c r="AZV2" s="715"/>
      <c r="AZW2" s="715"/>
      <c r="AZX2" s="715"/>
      <c r="AZY2" s="715"/>
      <c r="AZZ2" s="715"/>
      <c r="BAA2" s="715"/>
      <c r="BAB2" s="715"/>
      <c r="BAC2" s="715"/>
      <c r="BAD2" s="715"/>
      <c r="BAE2" s="715"/>
      <c r="BAF2" s="715"/>
      <c r="BAG2" s="715"/>
      <c r="BAH2" s="715"/>
      <c r="BAI2" s="715"/>
      <c r="BAJ2" s="715"/>
      <c r="BAK2" s="715"/>
      <c r="BAL2" s="715"/>
      <c r="BAM2" s="715"/>
      <c r="BAN2" s="715"/>
      <c r="BAO2" s="715"/>
      <c r="BAP2" s="715"/>
      <c r="BAQ2" s="715"/>
      <c r="BAR2" s="715"/>
      <c r="BAS2" s="715"/>
      <c r="BAT2" s="715"/>
      <c r="BAU2" s="715"/>
      <c r="BAV2" s="715"/>
      <c r="BAW2" s="715"/>
      <c r="BAX2" s="715"/>
      <c r="BAY2" s="715"/>
      <c r="BAZ2" s="715"/>
      <c r="BBA2" s="715"/>
      <c r="BBB2" s="715"/>
      <c r="BBC2" s="715"/>
      <c r="BBD2" s="715"/>
      <c r="BBE2" s="715"/>
      <c r="BBF2" s="715"/>
      <c r="BBG2" s="715"/>
      <c r="BBH2" s="715"/>
      <c r="BBI2" s="715"/>
      <c r="BBJ2" s="715"/>
      <c r="BBK2" s="715"/>
      <c r="BBL2" s="715"/>
      <c r="BBM2" s="715"/>
      <c r="BBN2" s="715"/>
      <c r="BBO2" s="715"/>
      <c r="BBP2" s="715"/>
      <c r="BBQ2" s="715"/>
      <c r="BBR2" s="715"/>
      <c r="BBS2" s="715"/>
      <c r="BBT2" s="715"/>
      <c r="BBU2" s="715"/>
      <c r="BBV2" s="715"/>
      <c r="BBW2" s="715"/>
      <c r="BBX2" s="715"/>
      <c r="BBY2" s="715"/>
      <c r="BBZ2" s="715"/>
      <c r="BCA2" s="715"/>
      <c r="BCB2" s="715"/>
      <c r="BCC2" s="715"/>
      <c r="BCD2" s="715"/>
      <c r="BCE2" s="715"/>
      <c r="BCF2" s="715"/>
      <c r="BCG2" s="715"/>
      <c r="BCH2" s="715"/>
      <c r="BCI2" s="715"/>
      <c r="BCJ2" s="715"/>
      <c r="BCK2" s="715"/>
      <c r="BCL2" s="715"/>
      <c r="BCM2" s="715"/>
      <c r="BCN2" s="715"/>
      <c r="BCO2" s="715"/>
      <c r="BCP2" s="715"/>
      <c r="BCQ2" s="715"/>
      <c r="BCR2" s="715"/>
      <c r="BCS2" s="715"/>
      <c r="BCT2" s="715"/>
      <c r="BCU2" s="715"/>
      <c r="BCV2" s="715"/>
      <c r="BCW2" s="715"/>
      <c r="BCX2" s="715"/>
      <c r="BCY2" s="715"/>
      <c r="BCZ2" s="715"/>
      <c r="BDA2" s="715"/>
      <c r="BDB2" s="715"/>
      <c r="BDC2" s="715"/>
      <c r="BDD2" s="715"/>
      <c r="BDE2" s="715"/>
      <c r="BDF2" s="715"/>
      <c r="BDG2" s="715"/>
      <c r="BDH2" s="715"/>
      <c r="BDI2" s="715"/>
      <c r="BDJ2" s="715"/>
      <c r="BDK2" s="715"/>
      <c r="BDL2" s="715"/>
      <c r="BDM2" s="715"/>
      <c r="BDN2" s="715"/>
      <c r="BDO2" s="715"/>
      <c r="BDP2" s="715"/>
      <c r="BDQ2" s="715"/>
      <c r="BDR2" s="715"/>
      <c r="BDS2" s="715"/>
      <c r="BDT2" s="715"/>
      <c r="BDU2" s="715"/>
      <c r="BDV2" s="715"/>
      <c r="BDW2" s="715"/>
      <c r="BDX2" s="715"/>
      <c r="BDY2" s="715"/>
      <c r="BDZ2" s="715"/>
      <c r="BEA2" s="715"/>
      <c r="BEB2" s="715"/>
      <c r="BEC2" s="715"/>
      <c r="BED2" s="715"/>
      <c r="BEE2" s="715"/>
      <c r="BEF2" s="715"/>
      <c r="BEG2" s="715"/>
      <c r="BEH2" s="715"/>
      <c r="BEI2" s="715"/>
      <c r="BEJ2" s="715"/>
      <c r="BEK2" s="715"/>
      <c r="BEL2" s="715"/>
      <c r="BEM2" s="715"/>
      <c r="BEN2" s="715"/>
      <c r="BEO2" s="715"/>
      <c r="BEP2" s="715"/>
      <c r="BEQ2" s="715"/>
      <c r="BER2" s="715"/>
      <c r="BES2" s="715"/>
      <c r="BET2" s="715"/>
      <c r="BEU2" s="715"/>
      <c r="BEV2" s="715"/>
      <c r="BEW2" s="715"/>
      <c r="BEX2" s="715"/>
      <c r="BEY2" s="715"/>
      <c r="BEZ2" s="715"/>
      <c r="BFA2" s="715"/>
      <c r="BFB2" s="715"/>
      <c r="BFC2" s="715"/>
      <c r="BFD2" s="715"/>
      <c r="BFE2" s="715"/>
      <c r="BFF2" s="715"/>
      <c r="BFG2" s="715"/>
      <c r="BFH2" s="715"/>
      <c r="BFI2" s="715"/>
      <c r="BFJ2" s="715"/>
      <c r="BFK2" s="715"/>
      <c r="BFL2" s="715"/>
      <c r="BFM2" s="715"/>
      <c r="BFN2" s="715"/>
      <c r="BFO2" s="715"/>
      <c r="BFP2" s="715"/>
      <c r="BFQ2" s="715"/>
      <c r="BFR2" s="715"/>
      <c r="BFS2" s="715"/>
      <c r="BFT2" s="715"/>
      <c r="BFU2" s="715"/>
      <c r="BFV2" s="715"/>
      <c r="BFW2" s="715"/>
      <c r="BFX2" s="715"/>
      <c r="BFY2" s="715"/>
      <c r="BFZ2" s="715"/>
      <c r="BGA2" s="715"/>
      <c r="BGB2" s="715"/>
      <c r="BGC2" s="715"/>
      <c r="BGD2" s="715"/>
      <c r="BGE2" s="715"/>
      <c r="BGF2" s="715"/>
      <c r="BGG2" s="715"/>
      <c r="BGH2" s="715"/>
      <c r="BGI2" s="715"/>
      <c r="BGJ2" s="715"/>
      <c r="BGK2" s="715"/>
      <c r="BGL2" s="715"/>
      <c r="BGM2" s="715"/>
      <c r="BGN2" s="715"/>
      <c r="BGO2" s="715"/>
      <c r="BGP2" s="715"/>
      <c r="BGQ2" s="715"/>
      <c r="BGR2" s="715"/>
      <c r="BGS2" s="715"/>
      <c r="BGT2" s="715"/>
      <c r="BGU2" s="715"/>
      <c r="BGV2" s="715"/>
      <c r="BGW2" s="715"/>
      <c r="BGX2" s="715"/>
      <c r="BGY2" s="715"/>
      <c r="BGZ2" s="715"/>
      <c r="BHA2" s="715"/>
      <c r="BHB2" s="715"/>
      <c r="BHC2" s="715"/>
      <c r="BHD2" s="715"/>
      <c r="BHE2" s="715"/>
      <c r="BHF2" s="715"/>
      <c r="BHG2" s="715"/>
      <c r="BHH2" s="715"/>
      <c r="BHI2" s="715"/>
      <c r="BHJ2" s="715"/>
      <c r="BHK2" s="715"/>
      <c r="BHL2" s="715"/>
      <c r="BHM2" s="715"/>
      <c r="BHN2" s="715"/>
      <c r="BHO2" s="715"/>
      <c r="BHP2" s="715"/>
      <c r="BHQ2" s="715"/>
      <c r="BHR2" s="715"/>
      <c r="BHS2" s="715"/>
      <c r="BHT2" s="715"/>
      <c r="BHU2" s="715"/>
      <c r="BHV2" s="715"/>
      <c r="BHW2" s="715"/>
      <c r="BHX2" s="715"/>
      <c r="BHY2" s="715"/>
      <c r="BHZ2" s="715"/>
      <c r="BIA2" s="715"/>
      <c r="BIB2" s="715"/>
      <c r="BIC2" s="715"/>
      <c r="BID2" s="715"/>
      <c r="BIE2" s="715"/>
      <c r="BIF2" s="715"/>
      <c r="BIG2" s="715"/>
      <c r="BIH2" s="715"/>
      <c r="BII2" s="715"/>
      <c r="BIJ2" s="715"/>
      <c r="BIK2" s="715"/>
      <c r="BIL2" s="715"/>
      <c r="BIM2" s="715"/>
      <c r="BIN2" s="715"/>
      <c r="BIO2" s="715"/>
      <c r="BIP2" s="715"/>
      <c r="BIQ2" s="715"/>
      <c r="BIR2" s="715"/>
      <c r="BIS2" s="715"/>
      <c r="BIT2" s="715"/>
      <c r="BIU2" s="715"/>
      <c r="BIV2" s="715"/>
      <c r="BIW2" s="715"/>
      <c r="BIX2" s="715"/>
      <c r="BIY2" s="715"/>
      <c r="BIZ2" s="715"/>
      <c r="BJA2" s="715"/>
      <c r="BJB2" s="715"/>
      <c r="BJC2" s="715"/>
      <c r="BJD2" s="715"/>
      <c r="BJE2" s="715"/>
      <c r="BJF2" s="715"/>
      <c r="BJG2" s="715"/>
      <c r="BJH2" s="715"/>
      <c r="BJI2" s="715"/>
      <c r="BJJ2" s="715"/>
      <c r="BJK2" s="715"/>
      <c r="BJL2" s="715"/>
      <c r="BJM2" s="715"/>
      <c r="BJN2" s="715"/>
      <c r="BJO2" s="715"/>
      <c r="BJP2" s="715"/>
      <c r="BJQ2" s="715"/>
      <c r="BJR2" s="715"/>
      <c r="BJS2" s="715"/>
      <c r="BJT2" s="715"/>
      <c r="BJU2" s="715"/>
      <c r="BJV2" s="715"/>
      <c r="BJW2" s="715"/>
      <c r="BJX2" s="715"/>
      <c r="BJY2" s="715"/>
      <c r="BJZ2" s="715"/>
      <c r="BKA2" s="715"/>
      <c r="BKB2" s="715"/>
      <c r="BKC2" s="715"/>
      <c r="BKD2" s="715"/>
      <c r="BKE2" s="715"/>
      <c r="BKF2" s="715"/>
      <c r="BKG2" s="715"/>
      <c r="BKH2" s="715"/>
      <c r="BKI2" s="715"/>
      <c r="BKJ2" s="715"/>
      <c r="BKK2" s="715"/>
      <c r="BKL2" s="715"/>
      <c r="BKM2" s="715"/>
      <c r="BKN2" s="715"/>
      <c r="BKO2" s="715"/>
      <c r="BKP2" s="715"/>
      <c r="BKQ2" s="715"/>
      <c r="BKR2" s="715"/>
      <c r="BKS2" s="715"/>
      <c r="BKT2" s="715"/>
      <c r="BKU2" s="715"/>
      <c r="BKV2" s="715"/>
      <c r="BKW2" s="715"/>
      <c r="BKX2" s="715"/>
      <c r="BKY2" s="715"/>
      <c r="BKZ2" s="715"/>
      <c r="BLA2" s="715"/>
      <c r="BLB2" s="715"/>
      <c r="BLC2" s="715"/>
      <c r="BLD2" s="715"/>
      <c r="BLE2" s="715"/>
      <c r="BLF2" s="715"/>
      <c r="BLG2" s="715"/>
      <c r="BLH2" s="715"/>
      <c r="BLI2" s="715"/>
      <c r="BLJ2" s="715"/>
      <c r="BLK2" s="715"/>
      <c r="BLL2" s="715"/>
      <c r="BLM2" s="715"/>
      <c r="BLN2" s="715"/>
      <c r="BLO2" s="715"/>
      <c r="BLP2" s="715"/>
      <c r="BLQ2" s="715"/>
      <c r="BLR2" s="715"/>
      <c r="BLS2" s="715"/>
      <c r="BLT2" s="715"/>
      <c r="BLU2" s="715"/>
      <c r="BLV2" s="715"/>
      <c r="BLW2" s="715"/>
      <c r="BLX2" s="715"/>
      <c r="BLY2" s="715"/>
      <c r="BLZ2" s="715"/>
      <c r="BMA2" s="715"/>
      <c r="BMB2" s="715"/>
      <c r="BMC2" s="715"/>
      <c r="BMD2" s="715"/>
      <c r="BME2" s="715"/>
      <c r="BMF2" s="715"/>
      <c r="BMG2" s="715"/>
      <c r="BMH2" s="715"/>
      <c r="BMI2" s="715"/>
      <c r="BMJ2" s="715"/>
      <c r="BMK2" s="715"/>
      <c r="BML2" s="715"/>
      <c r="BMM2" s="715"/>
      <c r="BMN2" s="715"/>
      <c r="BMO2" s="715"/>
      <c r="BMP2" s="715"/>
      <c r="BMQ2" s="715"/>
      <c r="BMR2" s="715"/>
      <c r="BMS2" s="715"/>
      <c r="BMT2" s="715"/>
      <c r="BMU2" s="715"/>
      <c r="BMV2" s="715"/>
      <c r="BMW2" s="715"/>
      <c r="BMX2" s="715"/>
      <c r="BMY2" s="715"/>
      <c r="BMZ2" s="715"/>
      <c r="BNA2" s="715"/>
      <c r="BNB2" s="715"/>
      <c r="BNC2" s="715"/>
      <c r="BND2" s="715"/>
      <c r="BNE2" s="715"/>
      <c r="BNF2" s="715"/>
      <c r="BNG2" s="715"/>
      <c r="BNH2" s="715"/>
      <c r="BNI2" s="715"/>
      <c r="BNJ2" s="715"/>
      <c r="BNK2" s="715"/>
      <c r="BNL2" s="715"/>
      <c r="BNM2" s="715"/>
      <c r="BNN2" s="715"/>
      <c r="BNO2" s="715"/>
      <c r="BNP2" s="715"/>
      <c r="BNQ2" s="715"/>
      <c r="BNR2" s="715"/>
      <c r="BNS2" s="715"/>
      <c r="BNT2" s="715"/>
      <c r="BNU2" s="715"/>
      <c r="BNV2" s="715"/>
      <c r="BNW2" s="715"/>
      <c r="BNX2" s="715"/>
      <c r="BNY2" s="715"/>
      <c r="BNZ2" s="715"/>
      <c r="BOA2" s="715"/>
      <c r="BOB2" s="715"/>
      <c r="BOC2" s="715"/>
      <c r="BOD2" s="715"/>
      <c r="BOE2" s="715"/>
      <c r="BOF2" s="715"/>
      <c r="BOG2" s="715"/>
      <c r="BOH2" s="715"/>
      <c r="BOI2" s="715"/>
      <c r="BOJ2" s="715"/>
      <c r="BOK2" s="715"/>
      <c r="BOL2" s="715"/>
      <c r="BOM2" s="715"/>
      <c r="BON2" s="715"/>
      <c r="BOO2" s="715"/>
      <c r="BOP2" s="715"/>
      <c r="BOQ2" s="715"/>
      <c r="BOR2" s="715"/>
      <c r="BOS2" s="715"/>
      <c r="BOT2" s="715"/>
      <c r="BOU2" s="715"/>
      <c r="BOV2" s="715"/>
      <c r="BOW2" s="715"/>
      <c r="BOX2" s="715"/>
      <c r="BOY2" s="715"/>
      <c r="BOZ2" s="715"/>
      <c r="BPA2" s="715"/>
      <c r="BPB2" s="715"/>
      <c r="BPC2" s="715"/>
      <c r="BPD2" s="715"/>
      <c r="BPE2" s="715"/>
      <c r="BPF2" s="715"/>
      <c r="BPG2" s="715"/>
      <c r="BPH2" s="715"/>
      <c r="BPI2" s="715"/>
      <c r="BPJ2" s="715"/>
      <c r="BPK2" s="715"/>
      <c r="BPL2" s="715"/>
      <c r="BPM2" s="715"/>
      <c r="BPN2" s="715"/>
      <c r="BPO2" s="715"/>
      <c r="BPP2" s="715"/>
      <c r="BPQ2" s="715"/>
      <c r="BPR2" s="715"/>
      <c r="BPS2" s="715"/>
      <c r="BPT2" s="715"/>
      <c r="BPU2" s="715"/>
      <c r="BPV2" s="715"/>
      <c r="BPW2" s="715"/>
      <c r="BPX2" s="715"/>
      <c r="BPY2" s="715"/>
      <c r="BPZ2" s="715"/>
      <c r="BQA2" s="715"/>
      <c r="BQB2" s="715"/>
      <c r="BQC2" s="715"/>
      <c r="BQD2" s="715"/>
      <c r="BQE2" s="715"/>
      <c r="BQF2" s="715"/>
      <c r="BQG2" s="715"/>
      <c r="BQH2" s="715"/>
      <c r="BQI2" s="715"/>
      <c r="BQJ2" s="715"/>
      <c r="BQK2" s="715"/>
      <c r="BQL2" s="715"/>
      <c r="BQM2" s="715"/>
      <c r="BQN2" s="715"/>
      <c r="BQO2" s="715"/>
      <c r="BQP2" s="715"/>
      <c r="BQQ2" s="715"/>
      <c r="BQR2" s="715"/>
      <c r="BQS2" s="715"/>
      <c r="BQT2" s="715"/>
      <c r="BQU2" s="715"/>
      <c r="BQV2" s="715"/>
      <c r="BQW2" s="715"/>
      <c r="BQX2" s="715"/>
      <c r="BQY2" s="715"/>
      <c r="BQZ2" s="715"/>
      <c r="BRA2" s="715"/>
      <c r="BRB2" s="715"/>
      <c r="BRC2" s="715"/>
      <c r="BRD2" s="715"/>
      <c r="BRE2" s="715"/>
      <c r="BRF2" s="715"/>
      <c r="BRG2" s="715"/>
      <c r="BRH2" s="715"/>
      <c r="BRI2" s="715"/>
      <c r="BRJ2" s="715"/>
      <c r="BRK2" s="715"/>
      <c r="BRL2" s="715"/>
      <c r="BRM2" s="715"/>
      <c r="BRN2" s="715"/>
      <c r="BRO2" s="715"/>
      <c r="BRP2" s="715"/>
      <c r="BRQ2" s="715"/>
      <c r="BRR2" s="715"/>
      <c r="BRS2" s="715"/>
      <c r="BRT2" s="715"/>
      <c r="BRU2" s="715"/>
      <c r="BRV2" s="715"/>
      <c r="BRW2" s="715"/>
      <c r="BRX2" s="715"/>
      <c r="BRY2" s="715"/>
      <c r="BRZ2" s="715"/>
      <c r="BSA2" s="715"/>
      <c r="BSB2" s="715"/>
      <c r="BSC2" s="715"/>
      <c r="BSD2" s="715"/>
      <c r="BSE2" s="715"/>
      <c r="BSF2" s="715"/>
      <c r="BSG2" s="715"/>
      <c r="BSH2" s="715"/>
      <c r="BSI2" s="715"/>
      <c r="BSJ2" s="715"/>
      <c r="BSK2" s="715"/>
      <c r="BSL2" s="715"/>
      <c r="BSM2" s="715"/>
      <c r="BSN2" s="715"/>
      <c r="BSO2" s="715"/>
      <c r="BSP2" s="715"/>
      <c r="BSQ2" s="715"/>
      <c r="BSR2" s="715"/>
      <c r="BSS2" s="715"/>
      <c r="BST2" s="715"/>
      <c r="BSU2" s="715"/>
      <c r="BSV2" s="715"/>
      <c r="BSW2" s="715"/>
      <c r="BSX2" s="715"/>
      <c r="BSY2" s="715"/>
      <c r="BSZ2" s="715"/>
      <c r="BTA2" s="715"/>
      <c r="BTB2" s="715"/>
      <c r="BTC2" s="715"/>
      <c r="BTD2" s="715"/>
      <c r="BTE2" s="715"/>
      <c r="BTF2" s="715"/>
      <c r="BTG2" s="715"/>
      <c r="BTH2" s="715"/>
      <c r="BTI2" s="715"/>
      <c r="BTJ2" s="715"/>
      <c r="BTK2" s="715"/>
      <c r="BTL2" s="715"/>
      <c r="BTM2" s="715"/>
      <c r="BTN2" s="715"/>
      <c r="BTO2" s="715"/>
      <c r="BTP2" s="715"/>
      <c r="BTQ2" s="715"/>
      <c r="BTR2" s="715"/>
      <c r="BTS2" s="715"/>
      <c r="BTT2" s="715"/>
      <c r="BTU2" s="715"/>
      <c r="BTV2" s="715"/>
      <c r="BTW2" s="715"/>
      <c r="BTX2" s="715"/>
      <c r="BTY2" s="715"/>
      <c r="BTZ2" s="715"/>
      <c r="BUA2" s="715"/>
      <c r="BUB2" s="715"/>
      <c r="BUC2" s="715"/>
      <c r="BUD2" s="715"/>
      <c r="BUE2" s="715"/>
      <c r="BUF2" s="715"/>
      <c r="BUG2" s="715"/>
      <c r="BUH2" s="715"/>
      <c r="BUI2" s="715"/>
      <c r="BUJ2" s="715"/>
      <c r="BUK2" s="715"/>
      <c r="BUL2" s="715"/>
      <c r="BUM2" s="715"/>
      <c r="BUN2" s="715"/>
      <c r="BUO2" s="715"/>
      <c r="BUP2" s="715"/>
      <c r="BUQ2" s="715"/>
      <c r="BUR2" s="715"/>
      <c r="BUS2" s="715"/>
      <c r="BUT2" s="715"/>
      <c r="BUU2" s="715"/>
      <c r="BUV2" s="715"/>
      <c r="BUW2" s="715"/>
      <c r="BUX2" s="715"/>
      <c r="BUY2" s="715"/>
      <c r="BUZ2" s="715"/>
      <c r="BVA2" s="715"/>
      <c r="BVB2" s="715"/>
      <c r="BVC2" s="715"/>
      <c r="BVD2" s="715"/>
      <c r="BVE2" s="715"/>
      <c r="BVF2" s="715"/>
      <c r="BVG2" s="715"/>
      <c r="BVH2" s="715"/>
      <c r="BVI2" s="715"/>
      <c r="BVJ2" s="715"/>
      <c r="BVK2" s="715"/>
      <c r="BVL2" s="715"/>
      <c r="BVM2" s="715"/>
      <c r="BVN2" s="715"/>
      <c r="BVO2" s="715"/>
      <c r="BVP2" s="715"/>
      <c r="BVQ2" s="715"/>
      <c r="BVR2" s="715"/>
      <c r="BVS2" s="715"/>
      <c r="BVT2" s="715"/>
      <c r="BVU2" s="715"/>
      <c r="BVV2" s="715"/>
      <c r="BVW2" s="715"/>
      <c r="BVX2" s="715"/>
      <c r="BVY2" s="715"/>
      <c r="BVZ2" s="715"/>
      <c r="BWA2" s="715"/>
      <c r="BWB2" s="715"/>
      <c r="BWC2" s="715"/>
      <c r="BWD2" s="715"/>
      <c r="BWE2" s="715"/>
      <c r="BWF2" s="715"/>
      <c r="BWG2" s="715"/>
      <c r="BWH2" s="715"/>
      <c r="BWI2" s="715"/>
      <c r="BWJ2" s="715"/>
      <c r="BWK2" s="715"/>
      <c r="BWL2" s="715"/>
      <c r="BWM2" s="715"/>
      <c r="BWN2" s="715"/>
      <c r="BWO2" s="715"/>
      <c r="BWP2" s="715"/>
      <c r="BWQ2" s="715"/>
      <c r="BWR2" s="715"/>
      <c r="BWS2" s="715"/>
      <c r="BWT2" s="715"/>
      <c r="BWU2" s="715"/>
      <c r="BWV2" s="715"/>
      <c r="BWW2" s="715"/>
      <c r="BWX2" s="715"/>
      <c r="BWY2" s="715"/>
      <c r="BWZ2" s="715"/>
      <c r="BXA2" s="715"/>
      <c r="BXB2" s="715"/>
      <c r="BXC2" s="715"/>
      <c r="BXD2" s="715"/>
      <c r="BXE2" s="715"/>
      <c r="BXF2" s="715"/>
      <c r="BXG2" s="715"/>
      <c r="BXH2" s="715"/>
      <c r="BXI2" s="715"/>
      <c r="BXJ2" s="715"/>
      <c r="BXK2" s="715"/>
      <c r="BXL2" s="715"/>
      <c r="BXM2" s="715"/>
      <c r="BXN2" s="715"/>
      <c r="BXO2" s="715"/>
      <c r="BXP2" s="715"/>
      <c r="BXQ2" s="715"/>
      <c r="BXR2" s="715"/>
      <c r="BXS2" s="715"/>
      <c r="BXT2" s="715"/>
      <c r="BXU2" s="715"/>
      <c r="BXV2" s="715"/>
      <c r="BXW2" s="715"/>
      <c r="BXX2" s="715"/>
      <c r="BXY2" s="715"/>
      <c r="BXZ2" s="715"/>
      <c r="BYA2" s="715"/>
      <c r="BYB2" s="715"/>
      <c r="BYC2" s="715"/>
      <c r="BYD2" s="715"/>
      <c r="BYE2" s="715"/>
      <c r="BYF2" s="715"/>
      <c r="BYG2" s="715"/>
      <c r="BYH2" s="715"/>
      <c r="BYI2" s="715"/>
      <c r="BYJ2" s="715"/>
      <c r="BYK2" s="715"/>
      <c r="BYL2" s="715"/>
      <c r="BYM2" s="715"/>
      <c r="BYN2" s="715"/>
      <c r="BYO2" s="715"/>
      <c r="BYP2" s="715"/>
      <c r="BYQ2" s="715"/>
      <c r="BYR2" s="715"/>
      <c r="BYS2" s="715"/>
      <c r="BYT2" s="715"/>
      <c r="BYU2" s="715"/>
      <c r="BYV2" s="715"/>
      <c r="BYW2" s="715"/>
      <c r="BYX2" s="715"/>
      <c r="BYY2" s="715"/>
      <c r="BYZ2" s="715"/>
      <c r="BZA2" s="715"/>
      <c r="BZB2" s="715"/>
      <c r="BZC2" s="715"/>
      <c r="BZD2" s="715"/>
      <c r="BZE2" s="715"/>
      <c r="BZF2" s="715"/>
      <c r="BZG2" s="715"/>
      <c r="BZH2" s="715"/>
      <c r="BZI2" s="715"/>
      <c r="BZJ2" s="715"/>
      <c r="BZK2" s="715"/>
      <c r="BZL2" s="715"/>
      <c r="BZM2" s="715"/>
      <c r="BZN2" s="715"/>
      <c r="BZO2" s="715"/>
      <c r="BZP2" s="715"/>
      <c r="BZQ2" s="715"/>
      <c r="BZR2" s="715"/>
      <c r="BZS2" s="715"/>
      <c r="BZT2" s="715"/>
      <c r="BZU2" s="715"/>
      <c r="BZV2" s="715"/>
      <c r="BZW2" s="715"/>
      <c r="BZX2" s="715"/>
      <c r="BZY2" s="715"/>
      <c r="BZZ2" s="715"/>
      <c r="CAA2" s="715"/>
      <c r="CAB2" s="715"/>
      <c r="CAC2" s="715"/>
      <c r="CAD2" s="715"/>
      <c r="CAE2" s="715"/>
      <c r="CAF2" s="715"/>
      <c r="CAG2" s="715"/>
      <c r="CAH2" s="715"/>
      <c r="CAI2" s="715"/>
      <c r="CAJ2" s="715"/>
      <c r="CAK2" s="715"/>
      <c r="CAL2" s="715"/>
      <c r="CAM2" s="715"/>
      <c r="CAN2" s="715"/>
      <c r="CAO2" s="715"/>
      <c r="CAP2" s="715"/>
      <c r="CAQ2" s="715"/>
      <c r="CAR2" s="715"/>
      <c r="CAS2" s="715"/>
      <c r="CAT2" s="715"/>
      <c r="CAU2" s="715"/>
      <c r="CAV2" s="715"/>
      <c r="CAW2" s="715"/>
      <c r="CAX2" s="715"/>
      <c r="CAY2" s="715"/>
      <c r="CAZ2" s="715"/>
      <c r="CBA2" s="715"/>
      <c r="CBB2" s="715"/>
      <c r="CBC2" s="715"/>
      <c r="CBD2" s="715"/>
      <c r="CBE2" s="715"/>
      <c r="CBF2" s="715"/>
      <c r="CBG2" s="715"/>
      <c r="CBH2" s="715"/>
      <c r="CBI2" s="715"/>
      <c r="CBJ2" s="715"/>
      <c r="CBK2" s="715"/>
      <c r="CBL2" s="715"/>
      <c r="CBM2" s="715"/>
      <c r="CBN2" s="715"/>
      <c r="CBO2" s="715"/>
      <c r="CBP2" s="715"/>
      <c r="CBQ2" s="715"/>
      <c r="CBR2" s="715"/>
      <c r="CBS2" s="715"/>
      <c r="CBT2" s="715"/>
      <c r="CBU2" s="715"/>
      <c r="CBV2" s="715"/>
      <c r="CBW2" s="715"/>
      <c r="CBX2" s="715"/>
      <c r="CBY2" s="715"/>
      <c r="CBZ2" s="715"/>
      <c r="CCA2" s="715"/>
      <c r="CCB2" s="715"/>
      <c r="CCC2" s="715"/>
      <c r="CCD2" s="715"/>
      <c r="CCE2" s="715"/>
      <c r="CCF2" s="715"/>
      <c r="CCG2" s="715"/>
      <c r="CCH2" s="715"/>
      <c r="CCI2" s="715"/>
      <c r="CCJ2" s="715"/>
      <c r="CCK2" s="715"/>
      <c r="CCL2" s="715"/>
      <c r="CCM2" s="715"/>
      <c r="CCN2" s="715"/>
      <c r="CCO2" s="715"/>
      <c r="CCP2" s="715"/>
      <c r="CCQ2" s="715"/>
      <c r="CCR2" s="715"/>
      <c r="CCS2" s="715"/>
      <c r="CCT2" s="715"/>
      <c r="CCU2" s="715"/>
      <c r="CCV2" s="715"/>
      <c r="CCW2" s="715"/>
      <c r="CCX2" s="715"/>
      <c r="CCY2" s="715"/>
      <c r="CCZ2" s="715"/>
      <c r="CDA2" s="715"/>
      <c r="CDB2" s="715"/>
      <c r="CDC2" s="715"/>
      <c r="CDD2" s="715"/>
      <c r="CDE2" s="715"/>
      <c r="CDF2" s="715"/>
      <c r="CDG2" s="715"/>
      <c r="CDH2" s="715"/>
      <c r="CDI2" s="715"/>
      <c r="CDJ2" s="715"/>
      <c r="CDK2" s="715"/>
      <c r="CDL2" s="715"/>
      <c r="CDM2" s="715"/>
      <c r="CDN2" s="715"/>
      <c r="CDO2" s="715"/>
      <c r="CDP2" s="715"/>
      <c r="CDQ2" s="715"/>
      <c r="CDR2" s="715"/>
      <c r="CDS2" s="715"/>
      <c r="CDT2" s="715"/>
      <c r="CDU2" s="715"/>
      <c r="CDV2" s="715"/>
      <c r="CDW2" s="715"/>
      <c r="CDX2" s="715"/>
      <c r="CDY2" s="715"/>
      <c r="CDZ2" s="715"/>
      <c r="CEA2" s="715"/>
      <c r="CEB2" s="715"/>
      <c r="CEC2" s="715"/>
      <c r="CED2" s="715"/>
      <c r="CEE2" s="715"/>
      <c r="CEF2" s="715"/>
      <c r="CEG2" s="715"/>
      <c r="CEH2" s="715"/>
      <c r="CEI2" s="715"/>
      <c r="CEJ2" s="715"/>
      <c r="CEK2" s="715"/>
      <c r="CEL2" s="715"/>
      <c r="CEM2" s="715"/>
      <c r="CEN2" s="715"/>
      <c r="CEO2" s="715"/>
      <c r="CEP2" s="715"/>
      <c r="CEQ2" s="715"/>
      <c r="CER2" s="715"/>
      <c r="CES2" s="715"/>
      <c r="CET2" s="715"/>
      <c r="CEU2" s="715"/>
      <c r="CEV2" s="715"/>
      <c r="CEW2" s="715"/>
      <c r="CEX2" s="715"/>
      <c r="CEY2" s="715"/>
      <c r="CEZ2" s="715"/>
      <c r="CFA2" s="715"/>
      <c r="CFB2" s="715"/>
      <c r="CFC2" s="715"/>
      <c r="CFD2" s="715"/>
      <c r="CFE2" s="715"/>
      <c r="CFF2" s="715"/>
      <c r="CFG2" s="715"/>
      <c r="CFH2" s="715"/>
      <c r="CFI2" s="715"/>
      <c r="CFJ2" s="715"/>
      <c r="CFK2" s="715"/>
      <c r="CFL2" s="715"/>
      <c r="CFM2" s="715"/>
      <c r="CFN2" s="715"/>
      <c r="CFO2" s="715"/>
      <c r="CFP2" s="715"/>
      <c r="CFQ2" s="715"/>
      <c r="CFR2" s="715"/>
      <c r="CFS2" s="715"/>
      <c r="CFT2" s="715"/>
      <c r="CFU2" s="715"/>
      <c r="CFV2" s="715"/>
      <c r="CFW2" s="715"/>
      <c r="CFX2" s="715"/>
      <c r="CFY2" s="715"/>
      <c r="CFZ2" s="715"/>
      <c r="CGA2" s="715"/>
      <c r="CGB2" s="715"/>
      <c r="CGC2" s="715"/>
      <c r="CGD2" s="715"/>
      <c r="CGE2" s="715"/>
      <c r="CGF2" s="715"/>
      <c r="CGG2" s="715"/>
      <c r="CGH2" s="715"/>
      <c r="CGI2" s="715"/>
      <c r="CGJ2" s="715"/>
      <c r="CGK2" s="715"/>
      <c r="CGL2" s="715"/>
      <c r="CGM2" s="715"/>
      <c r="CGN2" s="715"/>
      <c r="CGO2" s="715"/>
      <c r="CGP2" s="715"/>
      <c r="CGQ2" s="715"/>
      <c r="CGR2" s="715"/>
      <c r="CGS2" s="715"/>
      <c r="CGT2" s="715"/>
      <c r="CGU2" s="715"/>
      <c r="CGV2" s="715"/>
      <c r="CGW2" s="715"/>
      <c r="CGX2" s="715"/>
      <c r="CGY2" s="715"/>
      <c r="CGZ2" s="715"/>
      <c r="CHA2" s="715"/>
      <c r="CHB2" s="715"/>
      <c r="CHC2" s="715"/>
      <c r="CHD2" s="715"/>
      <c r="CHE2" s="715"/>
      <c r="CHF2" s="715"/>
      <c r="CHG2" s="715"/>
      <c r="CHH2" s="715"/>
      <c r="CHI2" s="715"/>
      <c r="CHJ2" s="715"/>
      <c r="CHK2" s="715"/>
      <c r="CHL2" s="715"/>
      <c r="CHM2" s="715"/>
      <c r="CHN2" s="715"/>
      <c r="CHO2" s="715"/>
      <c r="CHP2" s="715"/>
      <c r="CHQ2" s="715"/>
      <c r="CHR2" s="715"/>
      <c r="CHS2" s="715"/>
      <c r="CHT2" s="715"/>
      <c r="CHU2" s="715"/>
      <c r="CHV2" s="715"/>
      <c r="CHW2" s="715"/>
      <c r="CHX2" s="715"/>
      <c r="CHY2" s="715"/>
      <c r="CHZ2" s="715"/>
      <c r="CIA2" s="715"/>
      <c r="CIB2" s="715"/>
      <c r="CIC2" s="715"/>
      <c r="CID2" s="715"/>
      <c r="CIE2" s="715"/>
      <c r="CIF2" s="715"/>
      <c r="CIG2" s="715"/>
      <c r="CIH2" s="715"/>
      <c r="CII2" s="715"/>
      <c r="CIJ2" s="715"/>
      <c r="CIK2" s="715"/>
      <c r="CIL2" s="715"/>
      <c r="CIM2" s="715"/>
      <c r="CIN2" s="715"/>
      <c r="CIO2" s="715"/>
      <c r="CIP2" s="715"/>
      <c r="CIQ2" s="715"/>
      <c r="CIR2" s="715"/>
      <c r="CIS2" s="715"/>
      <c r="CIT2" s="715"/>
      <c r="CIU2" s="715"/>
      <c r="CIV2" s="715"/>
      <c r="CIW2" s="715"/>
      <c r="CIX2" s="715"/>
      <c r="CIY2" s="715"/>
      <c r="CIZ2" s="715"/>
      <c r="CJA2" s="715"/>
      <c r="CJB2" s="715"/>
      <c r="CJC2" s="715"/>
      <c r="CJD2" s="715"/>
      <c r="CJE2" s="715"/>
      <c r="CJF2" s="715"/>
      <c r="CJG2" s="715"/>
      <c r="CJH2" s="715"/>
      <c r="CJI2" s="715"/>
      <c r="CJJ2" s="715"/>
      <c r="CJK2" s="715"/>
      <c r="CJL2" s="715"/>
      <c r="CJM2" s="715"/>
      <c r="CJN2" s="715"/>
      <c r="CJO2" s="715"/>
      <c r="CJP2" s="715"/>
      <c r="CJQ2" s="715"/>
      <c r="CJR2" s="715"/>
      <c r="CJS2" s="715"/>
      <c r="CJT2" s="715"/>
      <c r="CJU2" s="715"/>
      <c r="CJV2" s="715"/>
      <c r="CJW2" s="715"/>
      <c r="CJX2" s="715"/>
      <c r="CJY2" s="715"/>
      <c r="CJZ2" s="715"/>
      <c r="CKA2" s="715"/>
      <c r="CKB2" s="715"/>
      <c r="CKC2" s="715"/>
      <c r="CKD2" s="715"/>
      <c r="CKE2" s="715"/>
      <c r="CKF2" s="715"/>
      <c r="CKG2" s="715"/>
      <c r="CKH2" s="715"/>
      <c r="CKI2" s="715"/>
      <c r="CKJ2" s="715"/>
      <c r="CKK2" s="715"/>
      <c r="CKL2" s="715"/>
      <c r="CKM2" s="715"/>
      <c r="CKN2" s="715"/>
      <c r="CKO2" s="715"/>
      <c r="CKP2" s="715"/>
      <c r="CKQ2" s="715"/>
      <c r="CKR2" s="715"/>
      <c r="CKS2" s="715"/>
      <c r="CKT2" s="715"/>
      <c r="CKU2" s="715"/>
      <c r="CKV2" s="715"/>
      <c r="CKW2" s="715"/>
      <c r="CKX2" s="715"/>
      <c r="CKY2" s="715"/>
      <c r="CKZ2" s="715"/>
      <c r="CLA2" s="715"/>
      <c r="CLB2" s="715"/>
      <c r="CLC2" s="715"/>
      <c r="CLD2" s="715"/>
      <c r="CLE2" s="715"/>
      <c r="CLF2" s="715"/>
      <c r="CLG2" s="715"/>
      <c r="CLH2" s="715"/>
      <c r="CLI2" s="715"/>
      <c r="CLJ2" s="715"/>
      <c r="CLK2" s="715"/>
      <c r="CLL2" s="715"/>
      <c r="CLM2" s="715"/>
      <c r="CLN2" s="715"/>
      <c r="CLO2" s="715"/>
      <c r="CLP2" s="715"/>
      <c r="CLQ2" s="715"/>
      <c r="CLR2" s="715"/>
      <c r="CLS2" s="715"/>
      <c r="CLT2" s="715"/>
      <c r="CLU2" s="715"/>
      <c r="CLV2" s="715"/>
      <c r="CLW2" s="715"/>
      <c r="CLX2" s="715"/>
      <c r="CLY2" s="715"/>
      <c r="CLZ2" s="715"/>
      <c r="CMA2" s="715"/>
      <c r="CMB2" s="715"/>
      <c r="CMC2" s="715"/>
      <c r="CMD2" s="715"/>
      <c r="CME2" s="715"/>
      <c r="CMF2" s="715"/>
      <c r="CMG2" s="715"/>
      <c r="CMH2" s="715"/>
      <c r="CMI2" s="715"/>
      <c r="CMJ2" s="715"/>
      <c r="CMK2" s="715"/>
      <c r="CML2" s="715"/>
      <c r="CMM2" s="715"/>
      <c r="CMN2" s="715"/>
      <c r="CMO2" s="715"/>
      <c r="CMP2" s="715"/>
      <c r="CMQ2" s="715"/>
      <c r="CMR2" s="715"/>
      <c r="CMS2" s="715"/>
      <c r="CMT2" s="715"/>
      <c r="CMU2" s="715"/>
      <c r="CMV2" s="715"/>
      <c r="CMW2" s="715"/>
      <c r="CMX2" s="715"/>
      <c r="CMY2" s="715"/>
      <c r="CMZ2" s="715"/>
      <c r="CNA2" s="715"/>
      <c r="CNB2" s="715"/>
      <c r="CNC2" s="715"/>
      <c r="CND2" s="715"/>
      <c r="CNE2" s="715"/>
      <c r="CNF2" s="715"/>
      <c r="CNG2" s="715"/>
      <c r="CNH2" s="715"/>
      <c r="CNI2" s="715"/>
      <c r="CNJ2" s="715"/>
      <c r="CNK2" s="715"/>
      <c r="CNL2" s="715"/>
      <c r="CNM2" s="715"/>
      <c r="CNN2" s="715"/>
      <c r="CNO2" s="715"/>
      <c r="CNP2" s="715"/>
      <c r="CNQ2" s="715"/>
      <c r="CNR2" s="715"/>
      <c r="CNS2" s="715"/>
      <c r="CNT2" s="715"/>
      <c r="CNU2" s="715"/>
      <c r="CNV2" s="715"/>
      <c r="CNW2" s="715"/>
      <c r="CNX2" s="715"/>
      <c r="CNY2" s="715"/>
      <c r="CNZ2" s="715"/>
      <c r="COA2" s="715"/>
      <c r="COB2" s="715"/>
      <c r="COC2" s="715"/>
      <c r="COD2" s="715"/>
      <c r="COE2" s="715"/>
      <c r="COF2" s="715"/>
      <c r="COG2" s="715"/>
      <c r="COH2" s="715"/>
      <c r="COI2" s="715"/>
      <c r="COJ2" s="715"/>
      <c r="COK2" s="715"/>
      <c r="COL2" s="715"/>
      <c r="COM2" s="715"/>
      <c r="CON2" s="715"/>
      <c r="COO2" s="715"/>
      <c r="COP2" s="715"/>
      <c r="COQ2" s="715"/>
      <c r="COR2" s="715"/>
      <c r="COS2" s="715"/>
      <c r="COT2" s="715"/>
      <c r="COU2" s="715"/>
      <c r="COV2" s="715"/>
      <c r="COW2" s="715"/>
      <c r="COX2" s="715"/>
      <c r="COY2" s="715"/>
      <c r="COZ2" s="715"/>
      <c r="CPA2" s="715"/>
      <c r="CPB2" s="715"/>
      <c r="CPC2" s="715"/>
      <c r="CPD2" s="715"/>
      <c r="CPE2" s="715"/>
      <c r="CPF2" s="715"/>
      <c r="CPG2" s="715"/>
      <c r="CPH2" s="715"/>
      <c r="CPI2" s="715"/>
      <c r="CPJ2" s="715"/>
      <c r="CPK2" s="715"/>
      <c r="CPL2" s="715"/>
      <c r="CPM2" s="715"/>
      <c r="CPN2" s="715"/>
      <c r="CPO2" s="715"/>
      <c r="CPP2" s="715"/>
      <c r="CPQ2" s="715"/>
      <c r="CPR2" s="715"/>
      <c r="CPS2" s="715"/>
      <c r="CPT2" s="715"/>
      <c r="CPU2" s="715"/>
      <c r="CPV2" s="715"/>
      <c r="CPW2" s="715"/>
      <c r="CPX2" s="715"/>
      <c r="CPY2" s="715"/>
      <c r="CPZ2" s="715"/>
      <c r="CQA2" s="715"/>
      <c r="CQB2" s="715"/>
      <c r="CQC2" s="715"/>
      <c r="CQD2" s="715"/>
      <c r="CQE2" s="715"/>
      <c r="CQF2" s="715"/>
      <c r="CQG2" s="715"/>
      <c r="CQH2" s="715"/>
      <c r="CQI2" s="715"/>
      <c r="CQJ2" s="715"/>
      <c r="CQK2" s="715"/>
      <c r="CQL2" s="715"/>
      <c r="CQM2" s="715"/>
      <c r="CQN2" s="715"/>
      <c r="CQO2" s="715"/>
      <c r="CQP2" s="715"/>
      <c r="CQQ2" s="715"/>
      <c r="CQR2" s="715"/>
      <c r="CQS2" s="715"/>
      <c r="CQT2" s="715"/>
      <c r="CQU2" s="715"/>
      <c r="CQV2" s="715"/>
      <c r="CQW2" s="715"/>
      <c r="CQX2" s="715"/>
      <c r="CQY2" s="715"/>
      <c r="CQZ2" s="715"/>
      <c r="CRA2" s="715"/>
      <c r="CRB2" s="715"/>
      <c r="CRC2" s="715"/>
      <c r="CRD2" s="715"/>
      <c r="CRE2" s="715"/>
      <c r="CRF2" s="715"/>
      <c r="CRG2" s="715"/>
      <c r="CRH2" s="715"/>
      <c r="CRI2" s="715"/>
      <c r="CRJ2" s="715"/>
      <c r="CRK2" s="715"/>
      <c r="CRL2" s="715"/>
      <c r="CRM2" s="715"/>
      <c r="CRN2" s="715"/>
      <c r="CRO2" s="715"/>
      <c r="CRP2" s="715"/>
      <c r="CRQ2" s="715"/>
      <c r="CRR2" s="715"/>
      <c r="CRS2" s="715"/>
      <c r="CRT2" s="715"/>
      <c r="CRU2" s="715"/>
      <c r="CRV2" s="715"/>
      <c r="CRW2" s="715"/>
      <c r="CRX2" s="715"/>
      <c r="CRY2" s="715"/>
      <c r="CRZ2" s="715"/>
      <c r="CSA2" s="715"/>
      <c r="CSB2" s="715"/>
      <c r="CSC2" s="715"/>
      <c r="CSD2" s="715"/>
      <c r="CSE2" s="715"/>
      <c r="CSF2" s="715"/>
      <c r="CSG2" s="715"/>
      <c r="CSH2" s="715"/>
      <c r="CSI2" s="715"/>
      <c r="CSJ2" s="715"/>
      <c r="CSK2" s="715"/>
      <c r="CSL2" s="715"/>
      <c r="CSM2" s="715"/>
      <c r="CSN2" s="715"/>
      <c r="CSO2" s="715"/>
      <c r="CSP2" s="715"/>
      <c r="CSQ2" s="715"/>
      <c r="CSR2" s="715"/>
      <c r="CSS2" s="715"/>
      <c r="CST2" s="715"/>
      <c r="CSU2" s="715"/>
      <c r="CSV2" s="715"/>
      <c r="CSW2" s="715"/>
      <c r="CSX2" s="715"/>
      <c r="CSY2" s="715"/>
      <c r="CSZ2" s="715"/>
      <c r="CTA2" s="715"/>
      <c r="CTB2" s="715"/>
      <c r="CTC2" s="715"/>
      <c r="CTD2" s="715"/>
      <c r="CTE2" s="715"/>
      <c r="CTF2" s="715"/>
      <c r="CTG2" s="715"/>
      <c r="CTH2" s="715"/>
      <c r="CTI2" s="715"/>
      <c r="CTJ2" s="715"/>
      <c r="CTK2" s="715"/>
      <c r="CTL2" s="715"/>
      <c r="CTM2" s="715"/>
      <c r="CTN2" s="715"/>
      <c r="CTO2" s="715"/>
      <c r="CTP2" s="715"/>
      <c r="CTQ2" s="715"/>
      <c r="CTR2" s="715"/>
      <c r="CTS2" s="715"/>
      <c r="CTT2" s="715"/>
      <c r="CTU2" s="715"/>
      <c r="CTV2" s="715"/>
      <c r="CTW2" s="715"/>
      <c r="CTX2" s="715"/>
      <c r="CTY2" s="715"/>
      <c r="CTZ2" s="715"/>
      <c r="CUA2" s="715"/>
      <c r="CUB2" s="715"/>
      <c r="CUC2" s="715"/>
      <c r="CUD2" s="715"/>
      <c r="CUE2" s="715"/>
      <c r="CUF2" s="715"/>
      <c r="CUG2" s="715"/>
      <c r="CUH2" s="715"/>
      <c r="CUI2" s="715"/>
      <c r="CUJ2" s="715"/>
      <c r="CUK2" s="715"/>
      <c r="CUL2" s="715"/>
      <c r="CUM2" s="715"/>
      <c r="CUN2" s="715"/>
      <c r="CUO2" s="715"/>
      <c r="CUP2" s="715"/>
      <c r="CUQ2" s="715"/>
      <c r="CUR2" s="715"/>
      <c r="CUS2" s="715"/>
      <c r="CUT2" s="715"/>
      <c r="CUU2" s="715"/>
      <c r="CUV2" s="715"/>
      <c r="CUW2" s="715"/>
      <c r="CUX2" s="715"/>
      <c r="CUY2" s="715"/>
      <c r="CUZ2" s="715"/>
      <c r="CVA2" s="715"/>
      <c r="CVB2" s="715"/>
      <c r="CVC2" s="715"/>
      <c r="CVD2" s="715"/>
      <c r="CVE2" s="715"/>
      <c r="CVF2" s="715"/>
      <c r="CVG2" s="715"/>
      <c r="CVH2" s="715"/>
      <c r="CVI2" s="715"/>
      <c r="CVJ2" s="715"/>
      <c r="CVK2" s="715"/>
      <c r="CVL2" s="715"/>
      <c r="CVM2" s="715"/>
      <c r="CVN2" s="715"/>
      <c r="CVO2" s="715"/>
      <c r="CVP2" s="715"/>
      <c r="CVQ2" s="715"/>
      <c r="CVR2" s="715"/>
      <c r="CVS2" s="715"/>
      <c r="CVT2" s="715"/>
      <c r="CVU2" s="715"/>
      <c r="CVV2" s="715"/>
      <c r="CVW2" s="715"/>
      <c r="CVX2" s="715"/>
      <c r="CVY2" s="715"/>
      <c r="CVZ2" s="715"/>
      <c r="CWA2" s="715"/>
      <c r="CWB2" s="715"/>
      <c r="CWC2" s="715"/>
      <c r="CWD2" s="715"/>
      <c r="CWE2" s="715"/>
      <c r="CWF2" s="715"/>
      <c r="CWG2" s="715"/>
      <c r="CWH2" s="715"/>
      <c r="CWI2" s="715"/>
      <c r="CWJ2" s="715"/>
      <c r="CWK2" s="715"/>
      <c r="CWL2" s="715"/>
      <c r="CWM2" s="715"/>
      <c r="CWN2" s="715"/>
      <c r="CWO2" s="715"/>
      <c r="CWP2" s="715"/>
      <c r="CWQ2" s="715"/>
      <c r="CWR2" s="715"/>
      <c r="CWS2" s="715"/>
      <c r="CWT2" s="715"/>
      <c r="CWU2" s="715"/>
      <c r="CWV2" s="715"/>
      <c r="CWW2" s="715"/>
      <c r="CWX2" s="715"/>
      <c r="CWY2" s="715"/>
      <c r="CWZ2" s="715"/>
      <c r="CXA2" s="715"/>
      <c r="CXB2" s="715"/>
      <c r="CXC2" s="715"/>
      <c r="CXD2" s="715"/>
      <c r="CXE2" s="715"/>
      <c r="CXF2" s="715"/>
      <c r="CXG2" s="715"/>
      <c r="CXH2" s="715"/>
      <c r="CXI2" s="715"/>
      <c r="CXJ2" s="715"/>
      <c r="CXK2" s="715"/>
      <c r="CXL2" s="715"/>
      <c r="CXM2" s="715"/>
      <c r="CXN2" s="715"/>
      <c r="CXO2" s="715"/>
      <c r="CXP2" s="715"/>
      <c r="CXQ2" s="715"/>
      <c r="CXR2" s="715"/>
      <c r="CXS2" s="715"/>
      <c r="CXT2" s="715"/>
      <c r="CXU2" s="715"/>
      <c r="CXV2" s="715"/>
      <c r="CXW2" s="715"/>
      <c r="CXX2" s="715"/>
      <c r="CXY2" s="715"/>
      <c r="CXZ2" s="715"/>
      <c r="CYA2" s="715"/>
      <c r="CYB2" s="715"/>
      <c r="CYC2" s="715"/>
      <c r="CYD2" s="715"/>
      <c r="CYE2" s="715"/>
      <c r="CYF2" s="715"/>
      <c r="CYG2" s="715"/>
      <c r="CYH2" s="715"/>
      <c r="CYI2" s="715"/>
      <c r="CYJ2" s="715"/>
      <c r="CYK2" s="715"/>
      <c r="CYL2" s="715"/>
      <c r="CYM2" s="715"/>
      <c r="CYN2" s="715"/>
      <c r="CYO2" s="715"/>
      <c r="CYP2" s="715"/>
      <c r="CYQ2" s="715"/>
      <c r="CYR2" s="715"/>
      <c r="CYS2" s="715"/>
      <c r="CYT2" s="715"/>
      <c r="CYU2" s="715"/>
      <c r="CYV2" s="715"/>
      <c r="CYW2" s="715"/>
      <c r="CYX2" s="715"/>
      <c r="CYY2" s="715"/>
      <c r="CYZ2" s="715"/>
      <c r="CZA2" s="715"/>
      <c r="CZB2" s="715"/>
      <c r="CZC2" s="715"/>
      <c r="CZD2" s="715"/>
      <c r="CZE2" s="715"/>
      <c r="CZF2" s="715"/>
      <c r="CZG2" s="715"/>
      <c r="CZH2" s="715"/>
      <c r="CZI2" s="715"/>
      <c r="CZJ2" s="715"/>
      <c r="CZK2" s="715"/>
      <c r="CZL2" s="715"/>
      <c r="CZM2" s="715"/>
      <c r="CZN2" s="715"/>
      <c r="CZO2" s="715"/>
      <c r="CZP2" s="715"/>
      <c r="CZQ2" s="715"/>
      <c r="CZR2" s="715"/>
      <c r="CZS2" s="715"/>
      <c r="CZT2" s="715"/>
      <c r="CZU2" s="715"/>
      <c r="CZV2" s="715"/>
      <c r="CZW2" s="715"/>
      <c r="CZX2" s="715"/>
      <c r="CZY2" s="715"/>
      <c r="CZZ2" s="715"/>
      <c r="DAA2" s="715"/>
      <c r="DAB2" s="715"/>
      <c r="DAC2" s="715"/>
      <c r="DAD2" s="715"/>
      <c r="DAE2" s="715"/>
      <c r="DAF2" s="715"/>
      <c r="DAG2" s="715"/>
      <c r="DAH2" s="715"/>
      <c r="DAI2" s="715"/>
      <c r="DAJ2" s="715"/>
      <c r="DAK2" s="715"/>
      <c r="DAL2" s="715"/>
      <c r="DAM2" s="715"/>
      <c r="DAN2" s="715"/>
      <c r="DAO2" s="715"/>
      <c r="DAP2" s="715"/>
      <c r="DAQ2" s="715"/>
      <c r="DAR2" s="715"/>
      <c r="DAS2" s="715"/>
      <c r="DAT2" s="715"/>
      <c r="DAU2" s="715"/>
      <c r="DAV2" s="715"/>
      <c r="DAW2" s="715"/>
      <c r="DAX2" s="715"/>
      <c r="DAY2" s="715"/>
      <c r="DAZ2" s="715"/>
      <c r="DBA2" s="715"/>
      <c r="DBB2" s="715"/>
      <c r="DBC2" s="715"/>
      <c r="DBD2" s="715"/>
      <c r="DBE2" s="715"/>
      <c r="DBF2" s="715"/>
      <c r="DBG2" s="715"/>
      <c r="DBH2" s="715"/>
      <c r="DBI2" s="715"/>
      <c r="DBJ2" s="715"/>
      <c r="DBK2" s="715"/>
      <c r="DBL2" s="715"/>
      <c r="DBM2" s="715"/>
      <c r="DBN2" s="715"/>
      <c r="DBO2" s="715"/>
      <c r="DBP2" s="715"/>
      <c r="DBQ2" s="715"/>
      <c r="DBR2" s="715"/>
      <c r="DBS2" s="715"/>
      <c r="DBT2" s="715"/>
      <c r="DBU2" s="715"/>
      <c r="DBV2" s="715"/>
      <c r="DBW2" s="715"/>
      <c r="DBX2" s="715"/>
      <c r="DBY2" s="715"/>
      <c r="DBZ2" s="715"/>
      <c r="DCA2" s="715"/>
      <c r="DCB2" s="715"/>
      <c r="DCC2" s="715"/>
      <c r="DCD2" s="715"/>
      <c r="DCE2" s="715"/>
      <c r="DCF2" s="715"/>
      <c r="DCG2" s="715"/>
      <c r="DCH2" s="715"/>
      <c r="DCI2" s="715"/>
      <c r="DCJ2" s="715"/>
      <c r="DCK2" s="715"/>
      <c r="DCL2" s="715"/>
      <c r="DCM2" s="715"/>
      <c r="DCN2" s="715"/>
      <c r="DCO2" s="715"/>
      <c r="DCP2" s="715"/>
      <c r="DCQ2" s="715"/>
      <c r="DCR2" s="715"/>
      <c r="DCS2" s="715"/>
      <c r="DCT2" s="715"/>
      <c r="DCU2" s="715"/>
      <c r="DCV2" s="715"/>
      <c r="DCW2" s="715"/>
      <c r="DCX2" s="715"/>
      <c r="DCY2" s="715"/>
      <c r="DCZ2" s="715"/>
      <c r="DDA2" s="715"/>
      <c r="DDB2" s="715"/>
      <c r="DDC2" s="715"/>
      <c r="DDD2" s="715"/>
      <c r="DDE2" s="715"/>
      <c r="DDF2" s="715"/>
      <c r="DDG2" s="715"/>
      <c r="DDH2" s="715"/>
      <c r="DDI2" s="715"/>
      <c r="DDJ2" s="715"/>
      <c r="DDK2" s="715"/>
      <c r="DDL2" s="715"/>
      <c r="DDM2" s="715"/>
      <c r="DDN2" s="715"/>
      <c r="DDO2" s="715"/>
      <c r="DDP2" s="715"/>
      <c r="DDQ2" s="715"/>
      <c r="DDR2" s="715"/>
      <c r="DDS2" s="715"/>
      <c r="DDT2" s="715"/>
      <c r="DDU2" s="715"/>
      <c r="DDV2" s="715"/>
      <c r="DDW2" s="715"/>
      <c r="DDX2" s="715"/>
      <c r="DDY2" s="715"/>
      <c r="DDZ2" s="715"/>
      <c r="DEA2" s="715"/>
      <c r="DEB2" s="715"/>
      <c r="DEC2" s="715"/>
      <c r="DED2" s="715"/>
      <c r="DEE2" s="715"/>
      <c r="DEF2" s="715"/>
      <c r="DEG2" s="715"/>
      <c r="DEH2" s="715"/>
      <c r="DEI2" s="715"/>
      <c r="DEJ2" s="715"/>
      <c r="DEK2" s="715"/>
      <c r="DEL2" s="715"/>
      <c r="DEM2" s="715"/>
      <c r="DEN2" s="715"/>
      <c r="DEO2" s="715"/>
      <c r="DEP2" s="715"/>
      <c r="DEQ2" s="715"/>
      <c r="DER2" s="715"/>
      <c r="DES2" s="715"/>
      <c r="DET2" s="715"/>
      <c r="DEU2" s="715"/>
      <c r="DEV2" s="715"/>
      <c r="DEW2" s="715"/>
      <c r="DEX2" s="715"/>
      <c r="DEY2" s="715"/>
      <c r="DEZ2" s="715"/>
      <c r="DFA2" s="715"/>
      <c r="DFB2" s="715"/>
      <c r="DFC2" s="715"/>
      <c r="DFD2" s="715"/>
      <c r="DFE2" s="715"/>
      <c r="DFF2" s="715"/>
      <c r="DFG2" s="715"/>
      <c r="DFH2" s="715"/>
      <c r="DFI2" s="715"/>
      <c r="DFJ2" s="715"/>
      <c r="DFK2" s="715"/>
      <c r="DFL2" s="715"/>
      <c r="DFM2" s="715"/>
      <c r="DFN2" s="715"/>
      <c r="DFO2" s="715"/>
      <c r="DFP2" s="715"/>
      <c r="DFQ2" s="715"/>
      <c r="DFR2" s="715"/>
      <c r="DFS2" s="715"/>
      <c r="DFT2" s="715"/>
      <c r="DFU2" s="715"/>
      <c r="DFV2" s="715"/>
      <c r="DFW2" s="715"/>
      <c r="DFX2" s="715"/>
      <c r="DFY2" s="715"/>
      <c r="DFZ2" s="715"/>
      <c r="DGA2" s="715"/>
      <c r="DGB2" s="715"/>
      <c r="DGC2" s="715"/>
      <c r="DGD2" s="715"/>
      <c r="DGE2" s="715"/>
      <c r="DGF2" s="715"/>
      <c r="DGG2" s="715"/>
      <c r="DGH2" s="715"/>
      <c r="DGI2" s="715"/>
      <c r="DGJ2" s="715"/>
      <c r="DGK2" s="715"/>
      <c r="DGL2" s="715"/>
      <c r="DGM2" s="715"/>
      <c r="DGN2" s="715"/>
      <c r="DGO2" s="715"/>
      <c r="DGP2" s="715"/>
      <c r="DGQ2" s="715"/>
      <c r="DGR2" s="715"/>
      <c r="DGS2" s="715"/>
      <c r="DGT2" s="715"/>
      <c r="DGU2" s="715"/>
      <c r="DGV2" s="715"/>
      <c r="DGW2" s="715"/>
      <c r="DGX2" s="715"/>
      <c r="DGY2" s="715"/>
      <c r="DGZ2" s="715"/>
      <c r="DHA2" s="715"/>
      <c r="DHB2" s="715"/>
      <c r="DHC2" s="715"/>
      <c r="DHD2" s="715"/>
      <c r="DHE2" s="715"/>
      <c r="DHF2" s="715"/>
      <c r="DHG2" s="715"/>
      <c r="DHH2" s="715"/>
      <c r="DHI2" s="715"/>
      <c r="DHJ2" s="715"/>
      <c r="DHK2" s="715"/>
      <c r="DHL2" s="715"/>
      <c r="DHM2" s="715"/>
      <c r="DHN2" s="715"/>
      <c r="DHO2" s="715"/>
      <c r="DHP2" s="715"/>
      <c r="DHQ2" s="715"/>
      <c r="DHR2" s="715"/>
      <c r="DHS2" s="715"/>
      <c r="DHT2" s="715"/>
      <c r="DHU2" s="715"/>
      <c r="DHV2" s="715"/>
      <c r="DHW2" s="715"/>
      <c r="DHX2" s="715"/>
      <c r="DHY2" s="715"/>
      <c r="DHZ2" s="715"/>
      <c r="DIA2" s="715"/>
      <c r="DIB2" s="715"/>
      <c r="DIC2" s="715"/>
      <c r="DID2" s="715"/>
      <c r="DIE2" s="715"/>
      <c r="DIF2" s="715"/>
      <c r="DIG2" s="715"/>
      <c r="DIH2" s="715"/>
      <c r="DII2" s="715"/>
      <c r="DIJ2" s="715"/>
      <c r="DIK2" s="715"/>
      <c r="DIL2" s="715"/>
      <c r="DIM2" s="715"/>
      <c r="DIN2" s="715"/>
      <c r="DIO2" s="715"/>
      <c r="DIP2" s="715"/>
      <c r="DIQ2" s="715"/>
      <c r="DIR2" s="715"/>
      <c r="DIS2" s="715"/>
      <c r="DIT2" s="715"/>
      <c r="DIU2" s="715"/>
      <c r="DIV2" s="715"/>
      <c r="DIW2" s="715"/>
      <c r="DIX2" s="715"/>
      <c r="DIY2" s="715"/>
      <c r="DIZ2" s="715"/>
      <c r="DJA2" s="715"/>
      <c r="DJB2" s="715"/>
      <c r="DJC2" s="715"/>
      <c r="DJD2" s="715"/>
      <c r="DJE2" s="715"/>
      <c r="DJF2" s="715"/>
      <c r="DJG2" s="715"/>
      <c r="DJH2" s="715"/>
      <c r="DJI2" s="715"/>
      <c r="DJJ2" s="715"/>
      <c r="DJK2" s="715"/>
      <c r="DJL2" s="715"/>
      <c r="DJM2" s="715"/>
      <c r="DJN2" s="715"/>
      <c r="DJO2" s="715"/>
      <c r="DJP2" s="715"/>
      <c r="DJQ2" s="715"/>
      <c r="DJR2" s="715"/>
      <c r="DJS2" s="715"/>
      <c r="DJT2" s="715"/>
      <c r="DJU2" s="715"/>
      <c r="DJV2" s="715"/>
      <c r="DJW2" s="715"/>
      <c r="DJX2" s="715"/>
      <c r="DJY2" s="715"/>
      <c r="DJZ2" s="715"/>
      <c r="DKA2" s="715"/>
      <c r="DKB2" s="715"/>
      <c r="DKC2" s="715"/>
      <c r="DKD2" s="715"/>
      <c r="DKE2" s="715"/>
      <c r="DKF2" s="715"/>
      <c r="DKG2" s="715"/>
      <c r="DKH2" s="715"/>
      <c r="DKI2" s="715"/>
      <c r="DKJ2" s="715"/>
      <c r="DKK2" s="715"/>
      <c r="DKL2" s="715"/>
      <c r="DKM2" s="715"/>
      <c r="DKN2" s="715"/>
      <c r="DKO2" s="715"/>
      <c r="DKP2" s="715"/>
      <c r="DKQ2" s="715"/>
      <c r="DKR2" s="715"/>
      <c r="DKS2" s="715"/>
      <c r="DKT2" s="715"/>
      <c r="DKU2" s="715"/>
      <c r="DKV2" s="715"/>
      <c r="DKW2" s="715"/>
      <c r="DKX2" s="715"/>
      <c r="DKY2" s="715"/>
      <c r="DKZ2" s="715"/>
      <c r="DLA2" s="715"/>
      <c r="DLB2" s="715"/>
      <c r="DLC2" s="715"/>
      <c r="DLD2" s="715"/>
      <c r="DLE2" s="715"/>
      <c r="DLF2" s="715"/>
      <c r="DLG2" s="715"/>
      <c r="DLH2" s="715"/>
      <c r="DLI2" s="715"/>
      <c r="DLJ2" s="715"/>
      <c r="DLK2" s="715"/>
      <c r="DLL2" s="715"/>
      <c r="DLM2" s="715"/>
      <c r="DLN2" s="715"/>
      <c r="DLO2" s="715"/>
      <c r="DLP2" s="715"/>
      <c r="DLQ2" s="715"/>
      <c r="DLR2" s="715"/>
      <c r="DLS2" s="715"/>
      <c r="DLT2" s="715"/>
      <c r="DLU2" s="715"/>
      <c r="DLV2" s="715"/>
      <c r="DLW2" s="715"/>
      <c r="DLX2" s="715"/>
      <c r="DLY2" s="715"/>
      <c r="DLZ2" s="715"/>
      <c r="DMA2" s="715"/>
      <c r="DMB2" s="715"/>
      <c r="DMC2" s="715"/>
      <c r="DMD2" s="715"/>
      <c r="DME2" s="715"/>
      <c r="DMF2" s="715"/>
      <c r="DMG2" s="715"/>
      <c r="DMH2" s="715"/>
      <c r="DMI2" s="715"/>
      <c r="DMJ2" s="715"/>
      <c r="DMK2" s="715"/>
      <c r="DML2" s="715"/>
      <c r="DMM2" s="715"/>
      <c r="DMN2" s="715"/>
      <c r="DMO2" s="715"/>
      <c r="DMP2" s="715"/>
      <c r="DMQ2" s="715"/>
      <c r="DMR2" s="715"/>
      <c r="DMS2" s="715"/>
      <c r="DMT2" s="715"/>
      <c r="DMU2" s="715"/>
      <c r="DMV2" s="715"/>
      <c r="DMW2" s="715"/>
      <c r="DMX2" s="715"/>
      <c r="DMY2" s="715"/>
      <c r="DMZ2" s="715"/>
      <c r="DNA2" s="715"/>
      <c r="DNB2" s="715"/>
      <c r="DNC2" s="715"/>
      <c r="DND2" s="715"/>
      <c r="DNE2" s="715"/>
      <c r="DNF2" s="715"/>
      <c r="DNG2" s="715"/>
      <c r="DNH2" s="715"/>
      <c r="DNI2" s="715"/>
      <c r="DNJ2" s="715"/>
      <c r="DNK2" s="715"/>
      <c r="DNL2" s="715"/>
      <c r="DNM2" s="715"/>
      <c r="DNN2" s="715"/>
      <c r="DNO2" s="715"/>
      <c r="DNP2" s="715"/>
      <c r="DNQ2" s="715"/>
      <c r="DNR2" s="715"/>
      <c r="DNS2" s="715"/>
      <c r="DNT2" s="715"/>
      <c r="DNU2" s="715"/>
      <c r="DNV2" s="715"/>
      <c r="DNW2" s="715"/>
      <c r="DNX2" s="715"/>
      <c r="DNY2" s="715"/>
      <c r="DNZ2" s="715"/>
      <c r="DOA2" s="715"/>
      <c r="DOB2" s="715"/>
      <c r="DOC2" s="715"/>
      <c r="DOD2" s="715"/>
      <c r="DOE2" s="715"/>
      <c r="DOF2" s="715"/>
      <c r="DOG2" s="715"/>
      <c r="DOH2" s="715"/>
      <c r="DOI2" s="715"/>
      <c r="DOJ2" s="715"/>
      <c r="DOK2" s="715"/>
      <c r="DOL2" s="715"/>
      <c r="DOM2" s="715"/>
      <c r="DON2" s="715"/>
      <c r="DOO2" s="715"/>
      <c r="DOP2" s="715"/>
      <c r="DOQ2" s="715"/>
      <c r="DOR2" s="715"/>
      <c r="DOS2" s="715"/>
      <c r="DOT2" s="715"/>
      <c r="DOU2" s="715"/>
      <c r="DOV2" s="715"/>
      <c r="DOW2" s="715"/>
      <c r="DOX2" s="715"/>
      <c r="DOY2" s="715"/>
      <c r="DOZ2" s="715"/>
      <c r="DPA2" s="715"/>
      <c r="DPB2" s="715"/>
      <c r="DPC2" s="715"/>
      <c r="DPD2" s="715"/>
      <c r="DPE2" s="715"/>
      <c r="DPF2" s="715"/>
      <c r="DPG2" s="715"/>
      <c r="DPH2" s="715"/>
      <c r="DPI2" s="715"/>
      <c r="DPJ2" s="715"/>
      <c r="DPK2" s="715"/>
      <c r="DPL2" s="715"/>
      <c r="DPM2" s="715"/>
      <c r="DPN2" s="715"/>
      <c r="DPO2" s="715"/>
      <c r="DPP2" s="715"/>
      <c r="DPQ2" s="715"/>
      <c r="DPR2" s="715"/>
      <c r="DPS2" s="715"/>
      <c r="DPT2" s="715"/>
      <c r="DPU2" s="715"/>
      <c r="DPV2" s="715"/>
      <c r="DPW2" s="715"/>
      <c r="DPX2" s="715"/>
      <c r="DPY2" s="715"/>
      <c r="DPZ2" s="715"/>
      <c r="DQA2" s="715"/>
      <c r="DQB2" s="715"/>
      <c r="DQC2" s="715"/>
      <c r="DQD2" s="715"/>
      <c r="DQE2" s="715"/>
      <c r="DQF2" s="715"/>
      <c r="DQG2" s="715"/>
      <c r="DQH2" s="715"/>
      <c r="DQI2" s="715"/>
      <c r="DQJ2" s="715"/>
      <c r="DQK2" s="715"/>
      <c r="DQL2" s="715"/>
      <c r="DQM2" s="715"/>
      <c r="DQN2" s="715"/>
      <c r="DQO2" s="715"/>
      <c r="DQP2" s="715"/>
      <c r="DQQ2" s="715"/>
      <c r="DQR2" s="715"/>
      <c r="DQS2" s="715"/>
      <c r="DQT2" s="715"/>
      <c r="DQU2" s="715"/>
      <c r="DQV2" s="715"/>
      <c r="DQW2" s="715"/>
      <c r="DQX2" s="715"/>
      <c r="DQY2" s="715"/>
      <c r="DQZ2" s="715"/>
      <c r="DRA2" s="715"/>
      <c r="DRB2" s="715"/>
      <c r="DRC2" s="715"/>
      <c r="DRD2" s="715"/>
      <c r="DRE2" s="715"/>
      <c r="DRF2" s="715"/>
      <c r="DRG2" s="715"/>
      <c r="DRH2" s="715"/>
      <c r="DRI2" s="715"/>
      <c r="DRJ2" s="715"/>
      <c r="DRK2" s="715"/>
      <c r="DRL2" s="715"/>
      <c r="DRM2" s="715"/>
      <c r="DRN2" s="715"/>
      <c r="DRO2" s="715"/>
      <c r="DRP2" s="715"/>
      <c r="DRQ2" s="715"/>
      <c r="DRR2" s="715"/>
      <c r="DRS2" s="715"/>
      <c r="DRT2" s="715"/>
      <c r="DRU2" s="715"/>
      <c r="DRV2" s="715"/>
      <c r="DRW2" s="715"/>
      <c r="DRX2" s="715"/>
      <c r="DRY2" s="715"/>
      <c r="DRZ2" s="715"/>
      <c r="DSA2" s="715"/>
      <c r="DSB2" s="715"/>
      <c r="DSC2" s="715"/>
      <c r="DSD2" s="715"/>
      <c r="DSE2" s="715"/>
      <c r="DSF2" s="715"/>
      <c r="DSG2" s="715"/>
      <c r="DSH2" s="715"/>
      <c r="DSI2" s="715"/>
      <c r="DSJ2" s="715"/>
      <c r="DSK2" s="715"/>
      <c r="DSL2" s="715"/>
      <c r="DSM2" s="715"/>
      <c r="DSN2" s="715"/>
      <c r="DSO2" s="715"/>
      <c r="DSP2" s="715"/>
      <c r="DSQ2" s="715"/>
      <c r="DSR2" s="715"/>
      <c r="DSS2" s="715"/>
      <c r="DST2" s="715"/>
      <c r="DSU2" s="715"/>
      <c r="DSV2" s="715"/>
      <c r="DSW2" s="715"/>
      <c r="DSX2" s="715"/>
      <c r="DSY2" s="715"/>
      <c r="DSZ2" s="715"/>
      <c r="DTA2" s="715"/>
      <c r="DTB2" s="715"/>
      <c r="DTC2" s="715"/>
      <c r="DTD2" s="715"/>
      <c r="DTE2" s="715"/>
      <c r="DTF2" s="715"/>
      <c r="DTG2" s="715"/>
      <c r="DTH2" s="715"/>
      <c r="DTI2" s="715"/>
      <c r="DTJ2" s="715"/>
      <c r="DTK2" s="715"/>
      <c r="DTL2" s="715"/>
      <c r="DTM2" s="715"/>
      <c r="DTN2" s="715"/>
      <c r="DTO2" s="715"/>
      <c r="DTP2" s="715"/>
      <c r="DTQ2" s="715"/>
      <c r="DTR2" s="715"/>
      <c r="DTS2" s="715"/>
      <c r="DTT2" s="715"/>
      <c r="DTU2" s="715"/>
      <c r="DTV2" s="715"/>
      <c r="DTW2" s="715"/>
      <c r="DTX2" s="715"/>
      <c r="DTY2" s="715"/>
      <c r="DTZ2" s="715"/>
      <c r="DUA2" s="715"/>
      <c r="DUB2" s="715"/>
      <c r="DUC2" s="715"/>
      <c r="DUD2" s="715"/>
      <c r="DUE2" s="715"/>
      <c r="DUF2" s="715"/>
      <c r="DUG2" s="715"/>
      <c r="DUH2" s="715"/>
      <c r="DUI2" s="715"/>
      <c r="DUJ2" s="715"/>
      <c r="DUK2" s="715"/>
      <c r="DUL2" s="715"/>
      <c r="DUM2" s="715"/>
      <c r="DUN2" s="715"/>
      <c r="DUO2" s="715"/>
      <c r="DUP2" s="715"/>
      <c r="DUQ2" s="715"/>
      <c r="DUR2" s="715"/>
      <c r="DUS2" s="715"/>
      <c r="DUT2" s="715"/>
      <c r="DUU2" s="715"/>
      <c r="DUV2" s="715"/>
      <c r="DUW2" s="715"/>
      <c r="DUX2" s="715"/>
      <c r="DUY2" s="715"/>
      <c r="DUZ2" s="715"/>
      <c r="DVA2" s="715"/>
      <c r="DVB2" s="715"/>
      <c r="DVC2" s="715"/>
      <c r="DVD2" s="715"/>
      <c r="DVE2" s="715"/>
      <c r="DVF2" s="715"/>
      <c r="DVG2" s="715"/>
      <c r="DVH2" s="715"/>
      <c r="DVI2" s="715"/>
      <c r="DVJ2" s="715"/>
      <c r="DVK2" s="715"/>
      <c r="DVL2" s="715"/>
      <c r="DVM2" s="715"/>
      <c r="DVN2" s="715"/>
      <c r="DVO2" s="715"/>
      <c r="DVP2" s="715"/>
      <c r="DVQ2" s="715"/>
      <c r="DVR2" s="715"/>
      <c r="DVS2" s="715"/>
      <c r="DVT2" s="715"/>
      <c r="DVU2" s="715"/>
      <c r="DVV2" s="715"/>
      <c r="DVW2" s="715"/>
      <c r="DVX2" s="715"/>
      <c r="DVY2" s="715"/>
      <c r="DVZ2" s="715"/>
      <c r="DWA2" s="715"/>
      <c r="DWB2" s="715"/>
      <c r="DWC2" s="715"/>
      <c r="DWD2" s="715"/>
      <c r="DWE2" s="715"/>
      <c r="DWF2" s="715"/>
      <c r="DWG2" s="715"/>
      <c r="DWH2" s="715"/>
      <c r="DWI2" s="715"/>
      <c r="DWJ2" s="715"/>
      <c r="DWK2" s="715"/>
      <c r="DWL2" s="715"/>
      <c r="DWM2" s="715"/>
      <c r="DWN2" s="715"/>
      <c r="DWO2" s="715"/>
      <c r="DWP2" s="715"/>
      <c r="DWQ2" s="715"/>
      <c r="DWR2" s="715"/>
      <c r="DWS2" s="715"/>
      <c r="DWT2" s="715"/>
      <c r="DWU2" s="715"/>
      <c r="DWV2" s="715"/>
      <c r="DWW2" s="715"/>
      <c r="DWX2" s="715"/>
      <c r="DWY2" s="715"/>
      <c r="DWZ2" s="715"/>
      <c r="DXA2" s="715"/>
      <c r="DXB2" s="715"/>
      <c r="DXC2" s="715"/>
      <c r="DXD2" s="715"/>
      <c r="DXE2" s="715"/>
      <c r="DXF2" s="715"/>
      <c r="DXG2" s="715"/>
      <c r="DXH2" s="715"/>
      <c r="DXI2" s="715"/>
      <c r="DXJ2" s="715"/>
      <c r="DXK2" s="715"/>
      <c r="DXL2" s="715"/>
      <c r="DXM2" s="715"/>
      <c r="DXN2" s="715"/>
      <c r="DXO2" s="715"/>
      <c r="DXP2" s="715"/>
      <c r="DXQ2" s="715"/>
      <c r="DXR2" s="715"/>
      <c r="DXS2" s="715"/>
      <c r="DXT2" s="715"/>
      <c r="DXU2" s="715"/>
      <c r="DXV2" s="715"/>
      <c r="DXW2" s="715"/>
      <c r="DXX2" s="715"/>
      <c r="DXY2" s="715"/>
      <c r="DXZ2" s="715"/>
      <c r="DYA2" s="715"/>
      <c r="DYB2" s="715"/>
      <c r="DYC2" s="715"/>
      <c r="DYD2" s="715"/>
      <c r="DYE2" s="715"/>
      <c r="DYF2" s="715"/>
      <c r="DYG2" s="715"/>
      <c r="DYH2" s="715"/>
      <c r="DYI2" s="715"/>
      <c r="DYJ2" s="715"/>
      <c r="DYK2" s="715"/>
      <c r="DYL2" s="715"/>
      <c r="DYM2" s="715"/>
      <c r="DYN2" s="715"/>
      <c r="DYO2" s="715"/>
      <c r="DYP2" s="715"/>
      <c r="DYQ2" s="715"/>
      <c r="DYR2" s="715"/>
      <c r="DYS2" s="715"/>
      <c r="DYT2" s="715"/>
      <c r="DYU2" s="715"/>
      <c r="DYV2" s="715"/>
      <c r="DYW2" s="715"/>
      <c r="DYX2" s="715"/>
      <c r="DYY2" s="715"/>
      <c r="DYZ2" s="715"/>
      <c r="DZA2" s="715"/>
      <c r="DZB2" s="715"/>
      <c r="DZC2" s="715"/>
      <c r="DZD2" s="715"/>
      <c r="DZE2" s="715"/>
      <c r="DZF2" s="715"/>
      <c r="DZG2" s="715"/>
      <c r="DZH2" s="715"/>
      <c r="DZI2" s="715"/>
      <c r="DZJ2" s="715"/>
      <c r="DZK2" s="715"/>
      <c r="DZL2" s="715"/>
      <c r="DZM2" s="715"/>
      <c r="DZN2" s="715"/>
      <c r="DZO2" s="715"/>
      <c r="DZP2" s="715"/>
      <c r="DZQ2" s="715"/>
      <c r="DZR2" s="715"/>
      <c r="DZS2" s="715"/>
      <c r="DZT2" s="715"/>
      <c r="DZU2" s="715"/>
      <c r="DZV2" s="715"/>
      <c r="DZW2" s="715"/>
      <c r="DZX2" s="715"/>
      <c r="DZY2" s="715"/>
      <c r="DZZ2" s="715"/>
      <c r="EAA2" s="715"/>
      <c r="EAB2" s="715"/>
      <c r="EAC2" s="715"/>
      <c r="EAD2" s="715"/>
      <c r="EAE2" s="715"/>
      <c r="EAF2" s="715"/>
      <c r="EAG2" s="715"/>
      <c r="EAH2" s="715"/>
      <c r="EAI2" s="715"/>
      <c r="EAJ2" s="715"/>
      <c r="EAK2" s="715"/>
      <c r="EAL2" s="715"/>
      <c r="EAM2" s="715"/>
      <c r="EAN2" s="715"/>
      <c r="EAO2" s="715"/>
      <c r="EAP2" s="715"/>
      <c r="EAQ2" s="715"/>
      <c r="EAR2" s="715"/>
      <c r="EAS2" s="715"/>
      <c r="EAT2" s="715"/>
      <c r="EAU2" s="715"/>
      <c r="EAV2" s="715"/>
      <c r="EAW2" s="715"/>
      <c r="EAX2" s="715"/>
      <c r="EAY2" s="715"/>
      <c r="EAZ2" s="715"/>
      <c r="EBA2" s="715"/>
      <c r="EBB2" s="715"/>
      <c r="EBC2" s="715"/>
      <c r="EBD2" s="715"/>
      <c r="EBE2" s="715"/>
      <c r="EBF2" s="715"/>
      <c r="EBG2" s="715"/>
      <c r="EBH2" s="715"/>
      <c r="EBI2" s="715"/>
      <c r="EBJ2" s="715"/>
      <c r="EBK2" s="715"/>
      <c r="EBL2" s="715"/>
      <c r="EBM2" s="715"/>
      <c r="EBN2" s="715"/>
      <c r="EBO2" s="715"/>
      <c r="EBP2" s="715"/>
      <c r="EBQ2" s="715"/>
      <c r="EBR2" s="715"/>
      <c r="EBS2" s="715"/>
      <c r="EBT2" s="715"/>
      <c r="EBU2" s="715"/>
      <c r="EBV2" s="715"/>
      <c r="EBW2" s="715"/>
      <c r="EBX2" s="715"/>
      <c r="EBY2" s="715"/>
      <c r="EBZ2" s="715"/>
      <c r="ECA2" s="715"/>
      <c r="ECB2" s="715"/>
      <c r="ECC2" s="715"/>
      <c r="ECD2" s="715"/>
      <c r="ECE2" s="715"/>
      <c r="ECF2" s="715"/>
      <c r="ECG2" s="715"/>
      <c r="ECH2" s="715"/>
      <c r="ECI2" s="715"/>
      <c r="ECJ2" s="715"/>
      <c r="ECK2" s="715"/>
      <c r="ECL2" s="715"/>
      <c r="ECM2" s="715"/>
      <c r="ECN2" s="715"/>
      <c r="ECO2" s="715"/>
      <c r="ECP2" s="715"/>
      <c r="ECQ2" s="715"/>
      <c r="ECR2" s="715"/>
      <c r="ECS2" s="715"/>
      <c r="ECT2" s="715"/>
      <c r="ECU2" s="715"/>
      <c r="ECV2" s="715"/>
      <c r="ECW2" s="715"/>
      <c r="ECX2" s="715"/>
      <c r="ECY2" s="715"/>
      <c r="ECZ2" s="715"/>
      <c r="EDA2" s="715"/>
      <c r="EDB2" s="715"/>
      <c r="EDC2" s="715"/>
      <c r="EDD2" s="715"/>
      <c r="EDE2" s="715"/>
      <c r="EDF2" s="715"/>
      <c r="EDG2" s="715"/>
      <c r="EDH2" s="715"/>
      <c r="EDI2" s="715"/>
      <c r="EDJ2" s="715"/>
      <c r="EDK2" s="715"/>
      <c r="EDL2" s="715"/>
      <c r="EDM2" s="715"/>
      <c r="EDN2" s="715"/>
      <c r="EDO2" s="715"/>
      <c r="EDP2" s="715"/>
      <c r="EDQ2" s="715"/>
      <c r="EDR2" s="715"/>
      <c r="EDS2" s="715"/>
      <c r="EDT2" s="715"/>
      <c r="EDU2" s="715"/>
      <c r="EDV2" s="715"/>
      <c r="EDW2" s="715"/>
      <c r="EDX2" s="715"/>
      <c r="EDY2" s="715"/>
      <c r="EDZ2" s="715"/>
      <c r="EEA2" s="715"/>
      <c r="EEB2" s="715"/>
      <c r="EEC2" s="715"/>
      <c r="EED2" s="715"/>
      <c r="EEE2" s="715"/>
      <c r="EEF2" s="715"/>
      <c r="EEG2" s="715"/>
      <c r="EEH2" s="715"/>
      <c r="EEI2" s="715"/>
      <c r="EEJ2" s="715"/>
      <c r="EEK2" s="715"/>
      <c r="EEL2" s="715"/>
      <c r="EEM2" s="715"/>
      <c r="EEN2" s="715"/>
      <c r="EEO2" s="715"/>
      <c r="EEP2" s="715"/>
      <c r="EEQ2" s="715"/>
      <c r="EER2" s="715"/>
      <c r="EES2" s="715"/>
      <c r="EET2" s="715"/>
      <c r="EEU2" s="715"/>
      <c r="EEV2" s="715"/>
      <c r="EEW2" s="715"/>
      <c r="EEX2" s="715"/>
      <c r="EEY2" s="715"/>
      <c r="EEZ2" s="715"/>
      <c r="EFA2" s="715"/>
      <c r="EFB2" s="715"/>
      <c r="EFC2" s="715"/>
      <c r="EFD2" s="715"/>
      <c r="EFE2" s="715"/>
      <c r="EFF2" s="715"/>
      <c r="EFG2" s="715"/>
      <c r="EFH2" s="715"/>
      <c r="EFI2" s="715"/>
      <c r="EFJ2" s="715"/>
      <c r="EFK2" s="715"/>
      <c r="EFL2" s="715"/>
      <c r="EFM2" s="715"/>
      <c r="EFN2" s="715"/>
      <c r="EFO2" s="715"/>
      <c r="EFP2" s="715"/>
      <c r="EFQ2" s="715"/>
      <c r="EFR2" s="715"/>
      <c r="EFS2" s="715"/>
      <c r="EFT2" s="715"/>
      <c r="EFU2" s="715"/>
      <c r="EFV2" s="715"/>
      <c r="EFW2" s="715"/>
      <c r="EFX2" s="715"/>
      <c r="EFY2" s="715"/>
      <c r="EFZ2" s="715"/>
      <c r="EGA2" s="715"/>
      <c r="EGB2" s="715"/>
      <c r="EGC2" s="715"/>
      <c r="EGD2" s="715"/>
      <c r="EGE2" s="715"/>
      <c r="EGF2" s="715"/>
      <c r="EGG2" s="715"/>
      <c r="EGH2" s="715"/>
      <c r="EGI2" s="715"/>
      <c r="EGJ2" s="715"/>
      <c r="EGK2" s="715"/>
      <c r="EGL2" s="715"/>
      <c r="EGM2" s="715"/>
      <c r="EGN2" s="715"/>
      <c r="EGO2" s="715"/>
      <c r="EGP2" s="715"/>
      <c r="EGQ2" s="715"/>
      <c r="EGR2" s="715"/>
      <c r="EGS2" s="715"/>
      <c r="EGT2" s="715"/>
      <c r="EGU2" s="715"/>
      <c r="EGV2" s="715"/>
      <c r="EGW2" s="715"/>
      <c r="EGX2" s="715"/>
      <c r="EGY2" s="715"/>
      <c r="EGZ2" s="715"/>
      <c r="EHA2" s="715"/>
      <c r="EHB2" s="715"/>
      <c r="EHC2" s="715"/>
      <c r="EHD2" s="715"/>
      <c r="EHE2" s="715"/>
      <c r="EHF2" s="715"/>
      <c r="EHG2" s="715"/>
      <c r="EHH2" s="715"/>
      <c r="EHI2" s="715"/>
      <c r="EHJ2" s="715"/>
      <c r="EHK2" s="715"/>
      <c r="EHL2" s="715"/>
      <c r="EHM2" s="715"/>
      <c r="EHN2" s="715"/>
      <c r="EHO2" s="715"/>
      <c r="EHP2" s="715"/>
      <c r="EHQ2" s="715"/>
      <c r="EHR2" s="715"/>
      <c r="EHS2" s="715"/>
      <c r="EHT2" s="715"/>
      <c r="EHU2" s="715"/>
      <c r="EHV2" s="715"/>
      <c r="EHW2" s="715"/>
      <c r="EHX2" s="715"/>
      <c r="EHY2" s="715"/>
      <c r="EHZ2" s="715"/>
      <c r="EIA2" s="715"/>
      <c r="EIB2" s="715"/>
      <c r="EIC2" s="715"/>
      <c r="EID2" s="715"/>
      <c r="EIE2" s="715"/>
      <c r="EIF2" s="715"/>
      <c r="EIG2" s="715"/>
      <c r="EIH2" s="715"/>
      <c r="EII2" s="715"/>
      <c r="EIJ2" s="715"/>
      <c r="EIK2" s="715"/>
      <c r="EIL2" s="715"/>
      <c r="EIM2" s="715"/>
      <c r="EIN2" s="715"/>
      <c r="EIO2" s="715"/>
      <c r="EIP2" s="715"/>
      <c r="EIQ2" s="715"/>
      <c r="EIR2" s="715"/>
      <c r="EIS2" s="715"/>
      <c r="EIT2" s="715"/>
      <c r="EIU2" s="715"/>
      <c r="EIV2" s="715"/>
      <c r="EIW2" s="715"/>
      <c r="EIX2" s="715"/>
      <c r="EIY2" s="715"/>
      <c r="EIZ2" s="715"/>
      <c r="EJA2" s="715"/>
      <c r="EJB2" s="715"/>
      <c r="EJC2" s="715"/>
      <c r="EJD2" s="715"/>
      <c r="EJE2" s="715"/>
      <c r="EJF2" s="715"/>
      <c r="EJG2" s="715"/>
      <c r="EJH2" s="715"/>
      <c r="EJI2" s="715"/>
      <c r="EJJ2" s="715"/>
      <c r="EJK2" s="715"/>
      <c r="EJL2" s="715"/>
      <c r="EJM2" s="715"/>
      <c r="EJN2" s="715"/>
      <c r="EJO2" s="715"/>
      <c r="EJP2" s="715"/>
      <c r="EJQ2" s="715"/>
      <c r="EJR2" s="715"/>
      <c r="EJS2" s="715"/>
      <c r="EJT2" s="715"/>
      <c r="EJU2" s="715"/>
      <c r="EJV2" s="715"/>
      <c r="EJW2" s="715"/>
      <c r="EJX2" s="715"/>
      <c r="EJY2" s="715"/>
      <c r="EJZ2" s="715"/>
      <c r="EKA2" s="715"/>
      <c r="EKB2" s="715"/>
      <c r="EKC2" s="715"/>
      <c r="EKD2" s="715"/>
      <c r="EKE2" s="715"/>
      <c r="EKF2" s="715"/>
      <c r="EKG2" s="715"/>
      <c r="EKH2" s="715"/>
      <c r="EKI2" s="715"/>
      <c r="EKJ2" s="715"/>
      <c r="EKK2" s="715"/>
      <c r="EKL2" s="715"/>
      <c r="EKM2" s="715"/>
      <c r="EKN2" s="715"/>
      <c r="EKO2" s="715"/>
      <c r="EKP2" s="715"/>
      <c r="EKQ2" s="715"/>
      <c r="EKR2" s="715"/>
      <c r="EKS2" s="715"/>
      <c r="EKT2" s="715"/>
      <c r="EKU2" s="715"/>
      <c r="EKV2" s="715"/>
      <c r="EKW2" s="715"/>
      <c r="EKX2" s="715"/>
      <c r="EKY2" s="715"/>
      <c r="EKZ2" s="715"/>
      <c r="ELA2" s="715"/>
      <c r="ELB2" s="715"/>
      <c r="ELC2" s="715"/>
      <c r="ELD2" s="715"/>
      <c r="ELE2" s="715"/>
      <c r="ELF2" s="715"/>
      <c r="ELG2" s="715"/>
      <c r="ELH2" s="715"/>
      <c r="ELI2" s="715"/>
      <c r="ELJ2" s="715"/>
      <c r="ELK2" s="715"/>
      <c r="ELL2" s="715"/>
      <c r="ELM2" s="715"/>
      <c r="ELN2" s="715"/>
      <c r="ELO2" s="715"/>
      <c r="ELP2" s="715"/>
      <c r="ELQ2" s="715"/>
      <c r="ELR2" s="715"/>
      <c r="ELS2" s="715"/>
      <c r="ELT2" s="715"/>
      <c r="ELU2" s="715"/>
      <c r="ELV2" s="715"/>
      <c r="ELW2" s="715"/>
      <c r="ELX2" s="715"/>
      <c r="ELY2" s="715"/>
      <c r="ELZ2" s="715"/>
      <c r="EMA2" s="715"/>
      <c r="EMB2" s="715"/>
      <c r="EMC2" s="715"/>
      <c r="EMD2" s="715"/>
      <c r="EME2" s="715"/>
      <c r="EMF2" s="715"/>
      <c r="EMG2" s="715"/>
      <c r="EMH2" s="715"/>
      <c r="EMI2" s="715"/>
      <c r="EMJ2" s="715"/>
      <c r="EMK2" s="715"/>
      <c r="EML2" s="715"/>
      <c r="EMM2" s="715"/>
      <c r="EMN2" s="715"/>
      <c r="EMO2" s="715"/>
      <c r="EMP2" s="715"/>
      <c r="EMQ2" s="715"/>
      <c r="EMR2" s="715"/>
      <c r="EMS2" s="715"/>
      <c r="EMT2" s="715"/>
      <c r="EMU2" s="715"/>
      <c r="EMV2" s="715"/>
      <c r="EMW2" s="715"/>
      <c r="EMX2" s="715"/>
      <c r="EMY2" s="715"/>
      <c r="EMZ2" s="715"/>
      <c r="ENA2" s="715"/>
      <c r="ENB2" s="715"/>
      <c r="ENC2" s="715"/>
      <c r="END2" s="715"/>
      <c r="ENE2" s="715"/>
      <c r="ENF2" s="715"/>
      <c r="ENG2" s="715"/>
      <c r="ENH2" s="715"/>
      <c r="ENI2" s="715"/>
      <c r="ENJ2" s="715"/>
      <c r="ENK2" s="715"/>
      <c r="ENL2" s="715"/>
      <c r="ENM2" s="715"/>
      <c r="ENN2" s="715"/>
      <c r="ENO2" s="715"/>
      <c r="ENP2" s="715"/>
      <c r="ENQ2" s="715"/>
      <c r="ENR2" s="715"/>
      <c r="ENS2" s="715"/>
      <c r="ENT2" s="715"/>
      <c r="ENU2" s="715"/>
      <c r="ENV2" s="715"/>
      <c r="ENW2" s="715"/>
      <c r="ENX2" s="715"/>
      <c r="ENY2" s="715"/>
      <c r="ENZ2" s="715"/>
      <c r="EOA2" s="715"/>
      <c r="EOB2" s="715"/>
      <c r="EOC2" s="715"/>
      <c r="EOD2" s="715"/>
      <c r="EOE2" s="715"/>
      <c r="EOF2" s="715"/>
      <c r="EOG2" s="715"/>
      <c r="EOH2" s="715"/>
      <c r="EOI2" s="715"/>
      <c r="EOJ2" s="715"/>
      <c r="EOK2" s="715"/>
      <c r="EOL2" s="715"/>
      <c r="EOM2" s="715"/>
      <c r="EON2" s="715"/>
      <c r="EOO2" s="715"/>
      <c r="EOP2" s="715"/>
      <c r="EOQ2" s="715"/>
      <c r="EOR2" s="715"/>
      <c r="EOS2" s="715"/>
      <c r="EOT2" s="715"/>
      <c r="EOU2" s="715"/>
      <c r="EOV2" s="715"/>
      <c r="EOW2" s="715"/>
      <c r="EOX2" s="715"/>
      <c r="EOY2" s="715"/>
      <c r="EOZ2" s="715"/>
      <c r="EPA2" s="715"/>
      <c r="EPB2" s="715"/>
      <c r="EPC2" s="715"/>
      <c r="EPD2" s="715"/>
      <c r="EPE2" s="715"/>
      <c r="EPF2" s="715"/>
      <c r="EPG2" s="715"/>
      <c r="EPH2" s="715"/>
      <c r="EPI2" s="715"/>
      <c r="EPJ2" s="715"/>
      <c r="EPK2" s="715"/>
      <c r="EPL2" s="715"/>
      <c r="EPM2" s="715"/>
      <c r="EPN2" s="715"/>
      <c r="EPO2" s="715"/>
      <c r="EPP2" s="715"/>
      <c r="EPQ2" s="715"/>
      <c r="EPR2" s="715"/>
      <c r="EPS2" s="715"/>
      <c r="EPT2" s="715"/>
      <c r="EPU2" s="715"/>
      <c r="EPV2" s="715"/>
      <c r="EPW2" s="715"/>
      <c r="EPX2" s="715"/>
      <c r="EPY2" s="715"/>
      <c r="EPZ2" s="715"/>
      <c r="EQA2" s="715"/>
      <c r="EQB2" s="715"/>
      <c r="EQC2" s="715"/>
      <c r="EQD2" s="715"/>
      <c r="EQE2" s="715"/>
      <c r="EQF2" s="715"/>
      <c r="EQG2" s="715"/>
      <c r="EQH2" s="715"/>
      <c r="EQI2" s="715"/>
      <c r="EQJ2" s="715"/>
      <c r="EQK2" s="715"/>
      <c r="EQL2" s="715"/>
      <c r="EQM2" s="715"/>
      <c r="EQN2" s="715"/>
      <c r="EQO2" s="715"/>
      <c r="EQP2" s="715"/>
      <c r="EQQ2" s="715"/>
      <c r="EQR2" s="715"/>
      <c r="EQS2" s="715"/>
      <c r="EQT2" s="715"/>
      <c r="EQU2" s="715"/>
      <c r="EQV2" s="715"/>
      <c r="EQW2" s="715"/>
      <c r="EQX2" s="715"/>
      <c r="EQY2" s="715"/>
      <c r="EQZ2" s="715"/>
      <c r="ERA2" s="715"/>
      <c r="ERB2" s="715"/>
      <c r="ERC2" s="715"/>
      <c r="ERD2" s="715"/>
      <c r="ERE2" s="715"/>
      <c r="ERF2" s="715"/>
      <c r="ERG2" s="715"/>
      <c r="ERH2" s="715"/>
      <c r="ERI2" s="715"/>
      <c r="ERJ2" s="715"/>
      <c r="ERK2" s="715"/>
      <c r="ERL2" s="715"/>
      <c r="ERM2" s="715"/>
      <c r="ERN2" s="715"/>
      <c r="ERO2" s="715"/>
      <c r="ERP2" s="715"/>
      <c r="ERQ2" s="715"/>
      <c r="ERR2" s="715"/>
      <c r="ERS2" s="715"/>
      <c r="ERT2" s="715"/>
      <c r="ERU2" s="715"/>
      <c r="ERV2" s="715"/>
      <c r="ERW2" s="715"/>
      <c r="ERX2" s="715"/>
      <c r="ERY2" s="715"/>
      <c r="ERZ2" s="715"/>
      <c r="ESA2" s="715"/>
      <c r="ESB2" s="715"/>
      <c r="ESC2" s="715"/>
      <c r="ESD2" s="715"/>
      <c r="ESE2" s="715"/>
      <c r="ESF2" s="715"/>
      <c r="ESG2" s="715"/>
      <c r="ESH2" s="715"/>
      <c r="ESI2" s="715"/>
      <c r="ESJ2" s="715"/>
      <c r="ESK2" s="715"/>
      <c r="ESL2" s="715"/>
      <c r="ESM2" s="715"/>
      <c r="ESN2" s="715"/>
      <c r="ESO2" s="715"/>
      <c r="ESP2" s="715"/>
      <c r="ESQ2" s="715"/>
      <c r="ESR2" s="715"/>
      <c r="ESS2" s="715"/>
      <c r="EST2" s="715"/>
      <c r="ESU2" s="715"/>
      <c r="ESV2" s="715"/>
      <c r="ESW2" s="715"/>
      <c r="ESX2" s="715"/>
      <c r="ESY2" s="715"/>
      <c r="ESZ2" s="715"/>
      <c r="ETA2" s="715"/>
      <c r="ETB2" s="715"/>
      <c r="ETC2" s="715"/>
      <c r="ETD2" s="715"/>
      <c r="ETE2" s="715"/>
      <c r="ETF2" s="715"/>
      <c r="ETG2" s="715"/>
      <c r="ETH2" s="715"/>
      <c r="ETI2" s="715"/>
      <c r="ETJ2" s="715"/>
      <c r="ETK2" s="715"/>
      <c r="ETL2" s="715"/>
      <c r="ETM2" s="715"/>
      <c r="ETN2" s="715"/>
      <c r="ETO2" s="715"/>
      <c r="ETP2" s="715"/>
      <c r="ETQ2" s="715"/>
      <c r="ETR2" s="715"/>
      <c r="ETS2" s="715"/>
      <c r="ETT2" s="715"/>
      <c r="ETU2" s="715"/>
      <c r="ETV2" s="715"/>
      <c r="ETW2" s="715"/>
      <c r="ETX2" s="715"/>
      <c r="ETY2" s="715"/>
      <c r="ETZ2" s="715"/>
      <c r="EUA2" s="715"/>
      <c r="EUB2" s="715"/>
      <c r="EUC2" s="715"/>
      <c r="EUD2" s="715"/>
      <c r="EUE2" s="715"/>
      <c r="EUF2" s="715"/>
      <c r="EUG2" s="715"/>
      <c r="EUH2" s="715"/>
      <c r="EUI2" s="715"/>
      <c r="EUJ2" s="715"/>
      <c r="EUK2" s="715"/>
      <c r="EUL2" s="715"/>
      <c r="EUM2" s="715"/>
      <c r="EUN2" s="715"/>
      <c r="EUO2" s="715"/>
      <c r="EUP2" s="715"/>
      <c r="EUQ2" s="715"/>
      <c r="EUR2" s="715"/>
      <c r="EUS2" s="715"/>
      <c r="EUT2" s="715"/>
      <c r="EUU2" s="715"/>
      <c r="EUV2" s="715"/>
      <c r="EUW2" s="715"/>
      <c r="EUX2" s="715"/>
      <c r="EUY2" s="715"/>
      <c r="EUZ2" s="715"/>
      <c r="EVA2" s="715"/>
      <c r="EVB2" s="715"/>
      <c r="EVC2" s="715"/>
      <c r="EVD2" s="715"/>
      <c r="EVE2" s="715"/>
      <c r="EVF2" s="715"/>
      <c r="EVG2" s="715"/>
      <c r="EVH2" s="715"/>
      <c r="EVI2" s="715"/>
      <c r="EVJ2" s="715"/>
      <c r="EVK2" s="715"/>
      <c r="EVL2" s="715"/>
      <c r="EVM2" s="715"/>
      <c r="EVN2" s="715"/>
      <c r="EVO2" s="715"/>
      <c r="EVP2" s="715"/>
      <c r="EVQ2" s="715"/>
      <c r="EVR2" s="715"/>
      <c r="EVS2" s="715"/>
      <c r="EVT2" s="715"/>
      <c r="EVU2" s="715"/>
      <c r="EVV2" s="715"/>
      <c r="EVW2" s="715"/>
      <c r="EVX2" s="715"/>
      <c r="EVY2" s="715"/>
      <c r="EVZ2" s="715"/>
      <c r="EWA2" s="715"/>
      <c r="EWB2" s="715"/>
      <c r="EWC2" s="715"/>
      <c r="EWD2" s="715"/>
      <c r="EWE2" s="715"/>
      <c r="EWF2" s="715"/>
      <c r="EWG2" s="715"/>
      <c r="EWH2" s="715"/>
      <c r="EWI2" s="715"/>
      <c r="EWJ2" s="715"/>
      <c r="EWK2" s="715"/>
      <c r="EWL2" s="715"/>
      <c r="EWM2" s="715"/>
      <c r="EWN2" s="715"/>
      <c r="EWO2" s="715"/>
      <c r="EWP2" s="715"/>
      <c r="EWQ2" s="715"/>
      <c r="EWR2" s="715"/>
      <c r="EWS2" s="715"/>
      <c r="EWT2" s="715"/>
      <c r="EWU2" s="715"/>
      <c r="EWV2" s="715"/>
      <c r="EWW2" s="715"/>
      <c r="EWX2" s="715"/>
      <c r="EWY2" s="715"/>
      <c r="EWZ2" s="715"/>
      <c r="EXA2" s="715"/>
      <c r="EXB2" s="715"/>
      <c r="EXC2" s="715"/>
      <c r="EXD2" s="715"/>
      <c r="EXE2" s="715"/>
      <c r="EXF2" s="715"/>
      <c r="EXG2" s="715"/>
      <c r="EXH2" s="715"/>
      <c r="EXI2" s="715"/>
      <c r="EXJ2" s="715"/>
      <c r="EXK2" s="715"/>
      <c r="EXL2" s="715"/>
      <c r="EXM2" s="715"/>
      <c r="EXN2" s="715"/>
      <c r="EXO2" s="715"/>
      <c r="EXP2" s="715"/>
      <c r="EXQ2" s="715"/>
      <c r="EXR2" s="715"/>
      <c r="EXS2" s="715"/>
      <c r="EXT2" s="715"/>
      <c r="EXU2" s="715"/>
      <c r="EXV2" s="715"/>
      <c r="EXW2" s="715"/>
      <c r="EXX2" s="715"/>
      <c r="EXY2" s="715"/>
      <c r="EXZ2" s="715"/>
      <c r="EYA2" s="715"/>
      <c r="EYB2" s="715"/>
      <c r="EYC2" s="715"/>
      <c r="EYD2" s="715"/>
      <c r="EYE2" s="715"/>
      <c r="EYF2" s="715"/>
      <c r="EYG2" s="715"/>
      <c r="EYH2" s="715"/>
      <c r="EYI2" s="715"/>
      <c r="EYJ2" s="715"/>
      <c r="EYK2" s="715"/>
      <c r="EYL2" s="715"/>
      <c r="EYM2" s="715"/>
      <c r="EYN2" s="715"/>
      <c r="EYO2" s="715"/>
      <c r="EYP2" s="715"/>
      <c r="EYQ2" s="715"/>
      <c r="EYR2" s="715"/>
      <c r="EYS2" s="715"/>
      <c r="EYT2" s="715"/>
      <c r="EYU2" s="715"/>
      <c r="EYV2" s="715"/>
      <c r="EYW2" s="715"/>
      <c r="EYX2" s="715"/>
      <c r="EYY2" s="715"/>
      <c r="EYZ2" s="715"/>
      <c r="EZA2" s="715"/>
      <c r="EZB2" s="715"/>
      <c r="EZC2" s="715"/>
      <c r="EZD2" s="715"/>
      <c r="EZE2" s="715"/>
      <c r="EZF2" s="715"/>
      <c r="EZG2" s="715"/>
      <c r="EZH2" s="715"/>
      <c r="EZI2" s="715"/>
      <c r="EZJ2" s="715"/>
      <c r="EZK2" s="715"/>
      <c r="EZL2" s="715"/>
      <c r="EZM2" s="715"/>
      <c r="EZN2" s="715"/>
      <c r="EZO2" s="715"/>
      <c r="EZP2" s="715"/>
      <c r="EZQ2" s="715"/>
      <c r="EZR2" s="715"/>
      <c r="EZS2" s="715"/>
      <c r="EZT2" s="715"/>
      <c r="EZU2" s="715"/>
      <c r="EZV2" s="715"/>
      <c r="EZW2" s="715"/>
      <c r="EZX2" s="715"/>
      <c r="EZY2" s="715"/>
      <c r="EZZ2" s="715"/>
      <c r="FAA2" s="715"/>
      <c r="FAB2" s="715"/>
      <c r="FAC2" s="715"/>
      <c r="FAD2" s="715"/>
      <c r="FAE2" s="715"/>
      <c r="FAF2" s="715"/>
      <c r="FAG2" s="715"/>
      <c r="FAH2" s="715"/>
      <c r="FAI2" s="715"/>
      <c r="FAJ2" s="715"/>
      <c r="FAK2" s="715"/>
      <c r="FAL2" s="715"/>
      <c r="FAM2" s="715"/>
      <c r="FAN2" s="715"/>
      <c r="FAO2" s="715"/>
      <c r="FAP2" s="715"/>
      <c r="FAQ2" s="715"/>
      <c r="FAR2" s="715"/>
      <c r="FAS2" s="715"/>
      <c r="FAT2" s="715"/>
      <c r="FAU2" s="715"/>
      <c r="FAV2" s="715"/>
      <c r="FAW2" s="715"/>
      <c r="FAX2" s="715"/>
      <c r="FAY2" s="715"/>
      <c r="FAZ2" s="715"/>
      <c r="FBA2" s="715"/>
      <c r="FBB2" s="715"/>
      <c r="FBC2" s="715"/>
      <c r="FBD2" s="715"/>
      <c r="FBE2" s="715"/>
      <c r="FBF2" s="715"/>
      <c r="FBG2" s="715"/>
      <c r="FBH2" s="715"/>
      <c r="FBI2" s="715"/>
      <c r="FBJ2" s="715"/>
      <c r="FBK2" s="715"/>
      <c r="FBL2" s="715"/>
      <c r="FBM2" s="715"/>
      <c r="FBN2" s="715"/>
      <c r="FBO2" s="715"/>
      <c r="FBP2" s="715"/>
      <c r="FBQ2" s="715"/>
      <c r="FBR2" s="715"/>
      <c r="FBS2" s="715"/>
      <c r="FBT2" s="715"/>
      <c r="FBU2" s="715"/>
      <c r="FBV2" s="715"/>
      <c r="FBW2" s="715"/>
      <c r="FBX2" s="715"/>
      <c r="FBY2" s="715"/>
      <c r="FBZ2" s="715"/>
      <c r="FCA2" s="715"/>
      <c r="FCB2" s="715"/>
      <c r="FCC2" s="715"/>
      <c r="FCD2" s="715"/>
      <c r="FCE2" s="715"/>
      <c r="FCF2" s="715"/>
      <c r="FCG2" s="715"/>
      <c r="FCH2" s="715"/>
      <c r="FCI2" s="715"/>
      <c r="FCJ2" s="715"/>
      <c r="FCK2" s="715"/>
      <c r="FCL2" s="715"/>
      <c r="FCM2" s="715"/>
      <c r="FCN2" s="715"/>
      <c r="FCO2" s="715"/>
      <c r="FCP2" s="715"/>
      <c r="FCQ2" s="715"/>
      <c r="FCR2" s="715"/>
      <c r="FCS2" s="715"/>
      <c r="FCT2" s="715"/>
      <c r="FCU2" s="715"/>
      <c r="FCV2" s="715"/>
      <c r="FCW2" s="715"/>
      <c r="FCX2" s="715"/>
      <c r="FCY2" s="715"/>
      <c r="FCZ2" s="715"/>
      <c r="FDA2" s="715"/>
      <c r="FDB2" s="715"/>
      <c r="FDC2" s="715"/>
      <c r="FDD2" s="715"/>
      <c r="FDE2" s="715"/>
      <c r="FDF2" s="715"/>
      <c r="FDG2" s="715"/>
      <c r="FDH2" s="715"/>
      <c r="FDI2" s="715"/>
      <c r="FDJ2" s="715"/>
      <c r="FDK2" s="715"/>
      <c r="FDL2" s="715"/>
      <c r="FDM2" s="715"/>
      <c r="FDN2" s="715"/>
      <c r="FDO2" s="715"/>
      <c r="FDP2" s="715"/>
      <c r="FDQ2" s="715"/>
      <c r="FDR2" s="715"/>
      <c r="FDS2" s="715"/>
      <c r="FDT2" s="715"/>
      <c r="FDU2" s="715"/>
      <c r="FDV2" s="715"/>
      <c r="FDW2" s="715"/>
      <c r="FDX2" s="715"/>
      <c r="FDY2" s="715"/>
      <c r="FDZ2" s="715"/>
      <c r="FEA2" s="715"/>
      <c r="FEB2" s="715"/>
      <c r="FEC2" s="715"/>
      <c r="FED2" s="715"/>
      <c r="FEE2" s="715"/>
      <c r="FEF2" s="715"/>
      <c r="FEG2" s="715"/>
      <c r="FEH2" s="715"/>
      <c r="FEI2" s="715"/>
      <c r="FEJ2" s="715"/>
      <c r="FEK2" s="715"/>
      <c r="FEL2" s="715"/>
      <c r="FEM2" s="715"/>
      <c r="FEN2" s="715"/>
      <c r="FEO2" s="715"/>
      <c r="FEP2" s="715"/>
      <c r="FEQ2" s="715"/>
      <c r="FER2" s="715"/>
      <c r="FES2" s="715"/>
      <c r="FET2" s="715"/>
      <c r="FEU2" s="715"/>
      <c r="FEV2" s="715"/>
      <c r="FEW2" s="715"/>
      <c r="FEX2" s="715"/>
      <c r="FEY2" s="715"/>
      <c r="FEZ2" s="715"/>
      <c r="FFA2" s="715"/>
      <c r="FFB2" s="715"/>
      <c r="FFC2" s="715"/>
      <c r="FFD2" s="715"/>
      <c r="FFE2" s="715"/>
      <c r="FFF2" s="715"/>
      <c r="FFG2" s="715"/>
      <c r="FFH2" s="715"/>
      <c r="FFI2" s="715"/>
      <c r="FFJ2" s="715"/>
      <c r="FFK2" s="715"/>
      <c r="FFL2" s="715"/>
      <c r="FFM2" s="715"/>
      <c r="FFN2" s="715"/>
      <c r="FFO2" s="715"/>
      <c r="FFP2" s="715"/>
      <c r="FFQ2" s="715"/>
      <c r="FFR2" s="715"/>
      <c r="FFS2" s="715"/>
      <c r="FFT2" s="715"/>
      <c r="FFU2" s="715"/>
      <c r="FFV2" s="715"/>
      <c r="FFW2" s="715"/>
      <c r="FFX2" s="715"/>
      <c r="FFY2" s="715"/>
      <c r="FFZ2" s="715"/>
      <c r="FGA2" s="715"/>
      <c r="FGB2" s="715"/>
      <c r="FGC2" s="715"/>
      <c r="FGD2" s="715"/>
      <c r="FGE2" s="715"/>
      <c r="FGF2" s="715"/>
      <c r="FGG2" s="715"/>
      <c r="FGH2" s="715"/>
      <c r="FGI2" s="715"/>
      <c r="FGJ2" s="715"/>
      <c r="FGK2" s="715"/>
      <c r="FGL2" s="715"/>
      <c r="FGM2" s="715"/>
      <c r="FGN2" s="715"/>
      <c r="FGO2" s="715"/>
      <c r="FGP2" s="715"/>
      <c r="FGQ2" s="715"/>
      <c r="FGR2" s="715"/>
      <c r="FGS2" s="715"/>
      <c r="FGT2" s="715"/>
      <c r="FGU2" s="715"/>
      <c r="FGV2" s="715"/>
      <c r="FGW2" s="715"/>
      <c r="FGX2" s="715"/>
      <c r="FGY2" s="715"/>
      <c r="FGZ2" s="715"/>
      <c r="FHA2" s="715"/>
      <c r="FHB2" s="715"/>
      <c r="FHC2" s="715"/>
      <c r="FHD2" s="715"/>
      <c r="FHE2" s="715"/>
      <c r="FHF2" s="715"/>
      <c r="FHG2" s="715"/>
      <c r="FHH2" s="715"/>
      <c r="FHI2" s="715"/>
      <c r="FHJ2" s="715"/>
      <c r="FHK2" s="715"/>
      <c r="FHL2" s="715"/>
      <c r="FHM2" s="715"/>
      <c r="FHN2" s="715"/>
      <c r="FHO2" s="715"/>
      <c r="FHP2" s="715"/>
      <c r="FHQ2" s="715"/>
      <c r="FHR2" s="715"/>
      <c r="FHS2" s="715"/>
      <c r="FHT2" s="715"/>
      <c r="FHU2" s="715"/>
      <c r="FHV2" s="715"/>
      <c r="FHW2" s="715"/>
      <c r="FHX2" s="715"/>
      <c r="FHY2" s="715"/>
      <c r="FHZ2" s="715"/>
      <c r="FIA2" s="715"/>
      <c r="FIB2" s="715"/>
      <c r="FIC2" s="715"/>
      <c r="FID2" s="715"/>
      <c r="FIE2" s="715"/>
      <c r="FIF2" s="715"/>
      <c r="FIG2" s="715"/>
      <c r="FIH2" s="715"/>
      <c r="FII2" s="715"/>
      <c r="FIJ2" s="715"/>
      <c r="FIK2" s="715"/>
      <c r="FIL2" s="715"/>
      <c r="FIM2" s="715"/>
      <c r="FIN2" s="715"/>
      <c r="FIO2" s="715"/>
      <c r="FIP2" s="715"/>
      <c r="FIQ2" s="715"/>
      <c r="FIR2" s="715"/>
      <c r="FIS2" s="715"/>
      <c r="FIT2" s="715"/>
      <c r="FIU2" s="715"/>
      <c r="FIV2" s="715"/>
      <c r="FIW2" s="715"/>
      <c r="FIX2" s="715"/>
      <c r="FIY2" s="715"/>
      <c r="FIZ2" s="715"/>
      <c r="FJA2" s="715"/>
      <c r="FJB2" s="715"/>
      <c r="FJC2" s="715"/>
      <c r="FJD2" s="715"/>
      <c r="FJE2" s="715"/>
      <c r="FJF2" s="715"/>
      <c r="FJG2" s="715"/>
      <c r="FJH2" s="715"/>
      <c r="FJI2" s="715"/>
      <c r="FJJ2" s="715"/>
      <c r="FJK2" s="715"/>
      <c r="FJL2" s="715"/>
      <c r="FJM2" s="715"/>
      <c r="FJN2" s="715"/>
      <c r="FJO2" s="715"/>
      <c r="FJP2" s="715"/>
      <c r="FJQ2" s="715"/>
      <c r="FJR2" s="715"/>
      <c r="FJS2" s="715"/>
      <c r="FJT2" s="715"/>
      <c r="FJU2" s="715"/>
      <c r="FJV2" s="715"/>
      <c r="FJW2" s="715"/>
      <c r="FJX2" s="715"/>
      <c r="FJY2" s="715"/>
      <c r="FJZ2" s="715"/>
      <c r="FKA2" s="715"/>
      <c r="FKB2" s="715"/>
      <c r="FKC2" s="715"/>
      <c r="FKD2" s="715"/>
      <c r="FKE2" s="715"/>
      <c r="FKF2" s="715"/>
      <c r="FKG2" s="715"/>
      <c r="FKH2" s="715"/>
      <c r="FKI2" s="715"/>
      <c r="FKJ2" s="715"/>
      <c r="FKK2" s="715"/>
      <c r="FKL2" s="715"/>
      <c r="FKM2" s="715"/>
      <c r="FKN2" s="715"/>
      <c r="FKO2" s="715"/>
      <c r="FKP2" s="715"/>
      <c r="FKQ2" s="715"/>
      <c r="FKR2" s="715"/>
      <c r="FKS2" s="715"/>
      <c r="FKT2" s="715"/>
      <c r="FKU2" s="715"/>
      <c r="FKV2" s="715"/>
      <c r="FKW2" s="715"/>
      <c r="FKX2" s="715"/>
      <c r="FKY2" s="715"/>
      <c r="FKZ2" s="715"/>
      <c r="FLA2" s="715"/>
      <c r="FLB2" s="715"/>
      <c r="FLC2" s="715"/>
      <c r="FLD2" s="715"/>
      <c r="FLE2" s="715"/>
      <c r="FLF2" s="715"/>
      <c r="FLG2" s="715"/>
      <c r="FLH2" s="715"/>
      <c r="FLI2" s="715"/>
      <c r="FLJ2" s="715"/>
      <c r="FLK2" s="715"/>
      <c r="FLL2" s="715"/>
      <c r="FLM2" s="715"/>
      <c r="FLN2" s="715"/>
      <c r="FLO2" s="715"/>
      <c r="FLP2" s="715"/>
      <c r="FLQ2" s="715"/>
      <c r="FLR2" s="715"/>
      <c r="FLS2" s="715"/>
      <c r="FLT2" s="715"/>
      <c r="FLU2" s="715"/>
      <c r="FLV2" s="715"/>
      <c r="FLW2" s="715"/>
      <c r="FLX2" s="715"/>
      <c r="FLY2" s="715"/>
      <c r="FLZ2" s="715"/>
      <c r="FMA2" s="715"/>
      <c r="FMB2" s="715"/>
      <c r="FMC2" s="715"/>
      <c r="FMD2" s="715"/>
      <c r="FME2" s="715"/>
      <c r="FMF2" s="715"/>
      <c r="FMG2" s="715"/>
      <c r="FMH2" s="715"/>
      <c r="FMI2" s="715"/>
      <c r="FMJ2" s="715"/>
      <c r="FMK2" s="715"/>
      <c r="FML2" s="715"/>
      <c r="FMM2" s="715"/>
      <c r="FMN2" s="715"/>
      <c r="FMO2" s="715"/>
      <c r="FMP2" s="715"/>
      <c r="FMQ2" s="715"/>
      <c r="FMR2" s="715"/>
      <c r="FMS2" s="715"/>
      <c r="FMT2" s="715"/>
      <c r="FMU2" s="715"/>
      <c r="FMV2" s="715"/>
      <c r="FMW2" s="715"/>
      <c r="FMX2" s="715"/>
      <c r="FMY2" s="715"/>
      <c r="FMZ2" s="715"/>
      <c r="FNA2" s="715"/>
      <c r="FNB2" s="715"/>
      <c r="FNC2" s="715"/>
      <c r="FND2" s="715"/>
      <c r="FNE2" s="715"/>
      <c r="FNF2" s="715"/>
      <c r="FNG2" s="715"/>
      <c r="FNH2" s="715"/>
      <c r="FNI2" s="715"/>
      <c r="FNJ2" s="715"/>
      <c r="FNK2" s="715"/>
      <c r="FNL2" s="715"/>
      <c r="FNM2" s="715"/>
      <c r="FNN2" s="715"/>
      <c r="FNO2" s="715"/>
      <c r="FNP2" s="715"/>
      <c r="FNQ2" s="715"/>
      <c r="FNR2" s="715"/>
      <c r="FNS2" s="715"/>
      <c r="FNT2" s="715"/>
      <c r="FNU2" s="715"/>
      <c r="FNV2" s="715"/>
      <c r="FNW2" s="715"/>
      <c r="FNX2" s="715"/>
      <c r="FNY2" s="715"/>
      <c r="FNZ2" s="715"/>
      <c r="FOA2" s="715"/>
      <c r="FOB2" s="715"/>
      <c r="FOC2" s="715"/>
      <c r="FOD2" s="715"/>
      <c r="FOE2" s="715"/>
      <c r="FOF2" s="715"/>
      <c r="FOG2" s="715"/>
      <c r="FOH2" s="715"/>
      <c r="FOI2" s="715"/>
      <c r="FOJ2" s="715"/>
      <c r="FOK2" s="715"/>
      <c r="FOL2" s="715"/>
      <c r="FOM2" s="715"/>
      <c r="FON2" s="715"/>
      <c r="FOO2" s="715"/>
      <c r="FOP2" s="715"/>
      <c r="FOQ2" s="715"/>
      <c r="FOR2" s="715"/>
      <c r="FOS2" s="715"/>
      <c r="FOT2" s="715"/>
      <c r="FOU2" s="715"/>
      <c r="FOV2" s="715"/>
      <c r="FOW2" s="715"/>
      <c r="FOX2" s="715"/>
      <c r="FOY2" s="715"/>
      <c r="FOZ2" s="715"/>
      <c r="FPA2" s="715"/>
      <c r="FPB2" s="715"/>
      <c r="FPC2" s="715"/>
      <c r="FPD2" s="715"/>
      <c r="FPE2" s="715"/>
      <c r="FPF2" s="715"/>
      <c r="FPG2" s="715"/>
      <c r="FPH2" s="715"/>
      <c r="FPI2" s="715"/>
      <c r="FPJ2" s="715"/>
      <c r="FPK2" s="715"/>
      <c r="FPL2" s="715"/>
      <c r="FPM2" s="715"/>
      <c r="FPN2" s="715"/>
      <c r="FPO2" s="715"/>
      <c r="FPP2" s="715"/>
      <c r="FPQ2" s="715"/>
      <c r="FPR2" s="715"/>
      <c r="FPS2" s="715"/>
      <c r="FPT2" s="715"/>
      <c r="FPU2" s="715"/>
      <c r="FPV2" s="715"/>
      <c r="FPW2" s="715"/>
      <c r="FPX2" s="715"/>
      <c r="FPY2" s="715"/>
      <c r="FPZ2" s="715"/>
      <c r="FQA2" s="715"/>
      <c r="FQB2" s="715"/>
      <c r="FQC2" s="715"/>
      <c r="FQD2" s="715"/>
      <c r="FQE2" s="715"/>
      <c r="FQF2" s="715"/>
      <c r="FQG2" s="715"/>
      <c r="FQH2" s="715"/>
      <c r="FQI2" s="715"/>
      <c r="FQJ2" s="715"/>
      <c r="FQK2" s="715"/>
      <c r="FQL2" s="715"/>
      <c r="FQM2" s="715"/>
      <c r="FQN2" s="715"/>
      <c r="FQO2" s="715"/>
      <c r="FQP2" s="715"/>
      <c r="FQQ2" s="715"/>
      <c r="FQR2" s="715"/>
      <c r="FQS2" s="715"/>
      <c r="FQT2" s="715"/>
      <c r="FQU2" s="715"/>
      <c r="FQV2" s="715"/>
      <c r="FQW2" s="715"/>
      <c r="FQX2" s="715"/>
      <c r="FQY2" s="715"/>
      <c r="FQZ2" s="715"/>
      <c r="FRA2" s="715"/>
      <c r="FRB2" s="715"/>
      <c r="FRC2" s="715"/>
      <c r="FRD2" s="715"/>
      <c r="FRE2" s="715"/>
      <c r="FRF2" s="715"/>
      <c r="FRG2" s="715"/>
      <c r="FRH2" s="715"/>
      <c r="FRI2" s="715"/>
      <c r="FRJ2" s="715"/>
      <c r="FRK2" s="715"/>
      <c r="FRL2" s="715"/>
      <c r="FRM2" s="715"/>
      <c r="FRN2" s="715"/>
      <c r="FRO2" s="715"/>
      <c r="FRP2" s="715"/>
      <c r="FRQ2" s="715"/>
      <c r="FRR2" s="715"/>
      <c r="FRS2" s="715"/>
      <c r="FRT2" s="715"/>
      <c r="FRU2" s="715"/>
      <c r="FRV2" s="715"/>
      <c r="FRW2" s="715"/>
      <c r="FRX2" s="715"/>
      <c r="FRY2" s="715"/>
      <c r="FRZ2" s="715"/>
      <c r="FSA2" s="715"/>
      <c r="FSB2" s="715"/>
      <c r="FSC2" s="715"/>
      <c r="FSD2" s="715"/>
      <c r="FSE2" s="715"/>
      <c r="FSF2" s="715"/>
      <c r="FSG2" s="715"/>
      <c r="FSH2" s="715"/>
      <c r="FSI2" s="715"/>
      <c r="FSJ2" s="715"/>
      <c r="FSK2" s="715"/>
      <c r="FSL2" s="715"/>
      <c r="FSM2" s="715"/>
      <c r="FSN2" s="715"/>
      <c r="FSO2" s="715"/>
      <c r="FSP2" s="715"/>
      <c r="FSQ2" s="715"/>
      <c r="FSR2" s="715"/>
      <c r="FSS2" s="715"/>
      <c r="FST2" s="715"/>
      <c r="FSU2" s="715"/>
      <c r="FSV2" s="715"/>
      <c r="FSW2" s="715"/>
      <c r="FSX2" s="715"/>
      <c r="FSY2" s="715"/>
      <c r="FSZ2" s="715"/>
      <c r="FTA2" s="715"/>
      <c r="FTB2" s="715"/>
      <c r="FTC2" s="715"/>
      <c r="FTD2" s="715"/>
      <c r="FTE2" s="715"/>
      <c r="FTF2" s="715"/>
      <c r="FTG2" s="715"/>
      <c r="FTH2" s="715"/>
      <c r="FTI2" s="715"/>
      <c r="FTJ2" s="715"/>
      <c r="FTK2" s="715"/>
      <c r="FTL2" s="715"/>
      <c r="FTM2" s="715"/>
      <c r="FTN2" s="715"/>
      <c r="FTO2" s="715"/>
      <c r="FTP2" s="715"/>
      <c r="FTQ2" s="715"/>
      <c r="FTR2" s="715"/>
      <c r="FTS2" s="715"/>
      <c r="FTT2" s="715"/>
      <c r="FTU2" s="715"/>
      <c r="FTV2" s="715"/>
      <c r="FTW2" s="715"/>
      <c r="FTX2" s="715"/>
      <c r="FTY2" s="715"/>
      <c r="FTZ2" s="715"/>
      <c r="FUA2" s="715"/>
      <c r="FUB2" s="715"/>
      <c r="FUC2" s="715"/>
      <c r="FUD2" s="715"/>
      <c r="FUE2" s="715"/>
      <c r="FUF2" s="715"/>
      <c r="FUG2" s="715"/>
      <c r="FUH2" s="715"/>
      <c r="FUI2" s="715"/>
      <c r="FUJ2" s="715"/>
      <c r="FUK2" s="715"/>
      <c r="FUL2" s="715"/>
      <c r="FUM2" s="715"/>
      <c r="FUN2" s="715"/>
      <c r="FUO2" s="715"/>
      <c r="FUP2" s="715"/>
      <c r="FUQ2" s="715"/>
      <c r="FUR2" s="715"/>
      <c r="FUS2" s="715"/>
      <c r="FUT2" s="715"/>
      <c r="FUU2" s="715"/>
      <c r="FUV2" s="715"/>
      <c r="FUW2" s="715"/>
      <c r="FUX2" s="715"/>
      <c r="FUY2" s="715"/>
      <c r="FUZ2" s="715"/>
      <c r="FVA2" s="715"/>
      <c r="FVB2" s="715"/>
      <c r="FVC2" s="715"/>
      <c r="FVD2" s="715"/>
      <c r="FVE2" s="715"/>
      <c r="FVF2" s="715"/>
      <c r="FVG2" s="715"/>
      <c r="FVH2" s="715"/>
      <c r="FVI2" s="715"/>
      <c r="FVJ2" s="715"/>
      <c r="FVK2" s="715"/>
      <c r="FVL2" s="715"/>
      <c r="FVM2" s="715"/>
      <c r="FVN2" s="715"/>
      <c r="FVO2" s="715"/>
      <c r="FVP2" s="715"/>
      <c r="FVQ2" s="715"/>
      <c r="FVR2" s="715"/>
      <c r="FVS2" s="715"/>
      <c r="FVT2" s="715"/>
      <c r="FVU2" s="715"/>
      <c r="FVV2" s="715"/>
      <c r="FVW2" s="715"/>
      <c r="FVX2" s="715"/>
      <c r="FVY2" s="715"/>
      <c r="FVZ2" s="715"/>
      <c r="FWA2" s="715"/>
      <c r="FWB2" s="715"/>
      <c r="FWC2" s="715"/>
      <c r="FWD2" s="715"/>
      <c r="FWE2" s="715"/>
      <c r="FWF2" s="715"/>
      <c r="FWG2" s="715"/>
      <c r="FWH2" s="715"/>
      <c r="FWI2" s="715"/>
      <c r="FWJ2" s="715"/>
      <c r="FWK2" s="715"/>
      <c r="FWL2" s="715"/>
      <c r="FWM2" s="715"/>
      <c r="FWN2" s="715"/>
      <c r="FWO2" s="715"/>
      <c r="FWP2" s="715"/>
      <c r="FWQ2" s="715"/>
      <c r="FWR2" s="715"/>
      <c r="FWS2" s="715"/>
      <c r="FWT2" s="715"/>
      <c r="FWU2" s="715"/>
      <c r="FWV2" s="715"/>
      <c r="FWW2" s="715"/>
      <c r="FWX2" s="715"/>
      <c r="FWY2" s="715"/>
      <c r="FWZ2" s="715"/>
      <c r="FXA2" s="715"/>
      <c r="FXB2" s="715"/>
      <c r="FXC2" s="715"/>
      <c r="FXD2" s="715"/>
      <c r="FXE2" s="715"/>
      <c r="FXF2" s="715"/>
      <c r="FXG2" s="715"/>
      <c r="FXH2" s="715"/>
      <c r="FXI2" s="715"/>
      <c r="FXJ2" s="715"/>
      <c r="FXK2" s="715"/>
      <c r="FXL2" s="715"/>
      <c r="FXM2" s="715"/>
      <c r="FXN2" s="715"/>
      <c r="FXO2" s="715"/>
      <c r="FXP2" s="715"/>
      <c r="FXQ2" s="715"/>
      <c r="FXR2" s="715"/>
      <c r="FXS2" s="715"/>
      <c r="FXT2" s="715"/>
      <c r="FXU2" s="715"/>
      <c r="FXV2" s="715"/>
      <c r="FXW2" s="715"/>
      <c r="FXX2" s="715"/>
      <c r="FXY2" s="715"/>
      <c r="FXZ2" s="715"/>
      <c r="FYA2" s="715"/>
      <c r="FYB2" s="715"/>
      <c r="FYC2" s="715"/>
      <c r="FYD2" s="715"/>
      <c r="FYE2" s="715"/>
      <c r="FYF2" s="715"/>
      <c r="FYG2" s="715"/>
      <c r="FYH2" s="715"/>
      <c r="FYI2" s="715"/>
      <c r="FYJ2" s="715"/>
      <c r="FYK2" s="715"/>
      <c r="FYL2" s="715"/>
      <c r="FYM2" s="715"/>
      <c r="FYN2" s="715"/>
      <c r="FYO2" s="715"/>
      <c r="FYP2" s="715"/>
      <c r="FYQ2" s="715"/>
      <c r="FYR2" s="715"/>
      <c r="FYS2" s="715"/>
      <c r="FYT2" s="715"/>
      <c r="FYU2" s="715"/>
      <c r="FYV2" s="715"/>
      <c r="FYW2" s="715"/>
      <c r="FYX2" s="715"/>
      <c r="FYY2" s="715"/>
      <c r="FYZ2" s="715"/>
      <c r="FZA2" s="715"/>
      <c r="FZB2" s="715"/>
      <c r="FZC2" s="715"/>
      <c r="FZD2" s="715"/>
      <c r="FZE2" s="715"/>
      <c r="FZF2" s="715"/>
      <c r="FZG2" s="715"/>
      <c r="FZH2" s="715"/>
      <c r="FZI2" s="715"/>
      <c r="FZJ2" s="715"/>
      <c r="FZK2" s="715"/>
      <c r="FZL2" s="715"/>
      <c r="FZM2" s="715"/>
      <c r="FZN2" s="715"/>
      <c r="FZO2" s="715"/>
      <c r="FZP2" s="715"/>
      <c r="FZQ2" s="715"/>
      <c r="FZR2" s="715"/>
      <c r="FZS2" s="715"/>
      <c r="FZT2" s="715"/>
      <c r="FZU2" s="715"/>
      <c r="FZV2" s="715"/>
      <c r="FZW2" s="715"/>
      <c r="FZX2" s="715"/>
      <c r="FZY2" s="715"/>
      <c r="FZZ2" s="715"/>
      <c r="GAA2" s="715"/>
      <c r="GAB2" s="715"/>
      <c r="GAC2" s="715"/>
      <c r="GAD2" s="715"/>
      <c r="GAE2" s="715"/>
      <c r="GAF2" s="715"/>
      <c r="GAG2" s="715"/>
      <c r="GAH2" s="715"/>
      <c r="GAI2" s="715"/>
      <c r="GAJ2" s="715"/>
      <c r="GAK2" s="715"/>
      <c r="GAL2" s="715"/>
      <c r="GAM2" s="715"/>
      <c r="GAN2" s="715"/>
      <c r="GAO2" s="715"/>
      <c r="GAP2" s="715"/>
      <c r="GAQ2" s="715"/>
      <c r="GAR2" s="715"/>
      <c r="GAS2" s="715"/>
      <c r="GAT2" s="715"/>
      <c r="GAU2" s="715"/>
      <c r="GAV2" s="715"/>
      <c r="GAW2" s="715"/>
      <c r="GAX2" s="715"/>
      <c r="GAY2" s="715"/>
      <c r="GAZ2" s="715"/>
      <c r="GBA2" s="715"/>
      <c r="GBB2" s="715"/>
      <c r="GBC2" s="715"/>
      <c r="GBD2" s="715"/>
      <c r="GBE2" s="715"/>
      <c r="GBF2" s="715"/>
      <c r="GBG2" s="715"/>
      <c r="GBH2" s="715"/>
      <c r="GBI2" s="715"/>
      <c r="GBJ2" s="715"/>
      <c r="GBK2" s="715"/>
      <c r="GBL2" s="715"/>
      <c r="GBM2" s="715"/>
      <c r="GBN2" s="715"/>
      <c r="GBO2" s="715"/>
      <c r="GBP2" s="715"/>
      <c r="GBQ2" s="715"/>
      <c r="GBR2" s="715"/>
      <c r="GBS2" s="715"/>
      <c r="GBT2" s="715"/>
      <c r="GBU2" s="715"/>
      <c r="GBV2" s="715"/>
      <c r="GBW2" s="715"/>
      <c r="GBX2" s="715"/>
      <c r="GBY2" s="715"/>
      <c r="GBZ2" s="715"/>
      <c r="GCA2" s="715"/>
      <c r="GCB2" s="715"/>
      <c r="GCC2" s="715"/>
      <c r="GCD2" s="715"/>
      <c r="GCE2" s="715"/>
      <c r="GCF2" s="715"/>
      <c r="GCG2" s="715"/>
      <c r="GCH2" s="715"/>
      <c r="GCI2" s="715"/>
      <c r="GCJ2" s="715"/>
      <c r="GCK2" s="715"/>
      <c r="GCL2" s="715"/>
      <c r="GCM2" s="715"/>
      <c r="GCN2" s="715"/>
      <c r="GCO2" s="715"/>
      <c r="GCP2" s="715"/>
      <c r="GCQ2" s="715"/>
      <c r="GCR2" s="715"/>
      <c r="GCS2" s="715"/>
      <c r="GCT2" s="715"/>
      <c r="GCU2" s="715"/>
      <c r="GCV2" s="715"/>
      <c r="GCW2" s="715"/>
      <c r="GCX2" s="715"/>
      <c r="GCY2" s="715"/>
      <c r="GCZ2" s="715"/>
      <c r="GDA2" s="715"/>
      <c r="GDB2" s="715"/>
      <c r="GDC2" s="715"/>
      <c r="GDD2" s="715"/>
      <c r="GDE2" s="715"/>
      <c r="GDF2" s="715"/>
      <c r="GDG2" s="715"/>
      <c r="GDH2" s="715"/>
      <c r="GDI2" s="715"/>
      <c r="GDJ2" s="715"/>
      <c r="GDK2" s="715"/>
      <c r="GDL2" s="715"/>
      <c r="GDM2" s="715"/>
      <c r="GDN2" s="715"/>
      <c r="GDO2" s="715"/>
      <c r="GDP2" s="715"/>
      <c r="GDQ2" s="715"/>
      <c r="GDR2" s="715"/>
      <c r="GDS2" s="715"/>
      <c r="GDT2" s="715"/>
      <c r="GDU2" s="715"/>
      <c r="GDV2" s="715"/>
      <c r="GDW2" s="715"/>
      <c r="GDX2" s="715"/>
      <c r="GDY2" s="715"/>
      <c r="GDZ2" s="715"/>
      <c r="GEA2" s="715"/>
      <c r="GEB2" s="715"/>
      <c r="GEC2" s="715"/>
      <c r="GED2" s="715"/>
      <c r="GEE2" s="715"/>
      <c r="GEF2" s="715"/>
      <c r="GEG2" s="715"/>
      <c r="GEH2" s="715"/>
      <c r="GEI2" s="715"/>
      <c r="GEJ2" s="715"/>
      <c r="GEK2" s="715"/>
      <c r="GEL2" s="715"/>
      <c r="GEM2" s="715"/>
      <c r="GEN2" s="715"/>
      <c r="GEO2" s="715"/>
      <c r="GEP2" s="715"/>
      <c r="GEQ2" s="715"/>
      <c r="GER2" s="715"/>
      <c r="GES2" s="715"/>
      <c r="GET2" s="715"/>
      <c r="GEU2" s="715"/>
      <c r="GEV2" s="715"/>
      <c r="GEW2" s="715"/>
      <c r="GEX2" s="715"/>
      <c r="GEY2" s="715"/>
      <c r="GEZ2" s="715"/>
      <c r="GFA2" s="715"/>
      <c r="GFB2" s="715"/>
      <c r="GFC2" s="715"/>
      <c r="GFD2" s="715"/>
      <c r="GFE2" s="715"/>
      <c r="GFF2" s="715"/>
      <c r="GFG2" s="715"/>
      <c r="GFH2" s="715"/>
      <c r="GFI2" s="715"/>
      <c r="GFJ2" s="715"/>
      <c r="GFK2" s="715"/>
      <c r="GFL2" s="715"/>
      <c r="GFM2" s="715"/>
      <c r="GFN2" s="715"/>
      <c r="GFO2" s="715"/>
      <c r="GFP2" s="715"/>
      <c r="GFQ2" s="715"/>
      <c r="GFR2" s="715"/>
      <c r="GFS2" s="715"/>
      <c r="GFT2" s="715"/>
      <c r="GFU2" s="715"/>
      <c r="GFV2" s="715"/>
      <c r="GFW2" s="715"/>
      <c r="GFX2" s="715"/>
      <c r="GFY2" s="715"/>
      <c r="GFZ2" s="715"/>
      <c r="GGA2" s="715"/>
      <c r="GGB2" s="715"/>
      <c r="GGC2" s="715"/>
      <c r="GGD2" s="715"/>
      <c r="GGE2" s="715"/>
      <c r="GGF2" s="715"/>
      <c r="GGG2" s="715"/>
      <c r="GGH2" s="715"/>
      <c r="GGI2" s="715"/>
      <c r="GGJ2" s="715"/>
      <c r="GGK2" s="715"/>
      <c r="GGL2" s="715"/>
      <c r="GGM2" s="715"/>
      <c r="GGN2" s="715"/>
      <c r="GGO2" s="715"/>
      <c r="GGP2" s="715"/>
      <c r="GGQ2" s="715"/>
      <c r="GGR2" s="715"/>
      <c r="GGS2" s="715"/>
      <c r="GGT2" s="715"/>
      <c r="GGU2" s="715"/>
      <c r="GGV2" s="715"/>
      <c r="GGW2" s="715"/>
      <c r="GGX2" s="715"/>
      <c r="GGY2" s="715"/>
      <c r="GGZ2" s="715"/>
      <c r="GHA2" s="715"/>
      <c r="GHB2" s="715"/>
      <c r="GHC2" s="715"/>
      <c r="GHD2" s="715"/>
      <c r="GHE2" s="715"/>
      <c r="GHF2" s="715"/>
      <c r="GHG2" s="715"/>
      <c r="GHH2" s="715"/>
      <c r="GHI2" s="715"/>
      <c r="GHJ2" s="715"/>
      <c r="GHK2" s="715"/>
      <c r="GHL2" s="715"/>
      <c r="GHM2" s="715"/>
      <c r="GHN2" s="715"/>
      <c r="GHO2" s="715"/>
      <c r="GHP2" s="715"/>
      <c r="GHQ2" s="715"/>
      <c r="GHR2" s="715"/>
      <c r="GHS2" s="715"/>
      <c r="GHT2" s="715"/>
      <c r="GHU2" s="715"/>
      <c r="GHV2" s="715"/>
      <c r="GHW2" s="715"/>
      <c r="GHX2" s="715"/>
      <c r="GHY2" s="715"/>
      <c r="GHZ2" s="715"/>
      <c r="GIA2" s="715"/>
      <c r="GIB2" s="715"/>
      <c r="GIC2" s="715"/>
      <c r="GID2" s="715"/>
      <c r="GIE2" s="715"/>
      <c r="GIF2" s="715"/>
      <c r="GIG2" s="715"/>
      <c r="GIH2" s="715"/>
      <c r="GII2" s="715"/>
      <c r="GIJ2" s="715"/>
      <c r="GIK2" s="715"/>
      <c r="GIL2" s="715"/>
      <c r="GIM2" s="715"/>
      <c r="GIN2" s="715"/>
      <c r="GIO2" s="715"/>
      <c r="GIP2" s="715"/>
      <c r="GIQ2" s="715"/>
      <c r="GIR2" s="715"/>
      <c r="GIS2" s="715"/>
      <c r="GIT2" s="715"/>
      <c r="GIU2" s="715"/>
      <c r="GIV2" s="715"/>
      <c r="GIW2" s="715"/>
      <c r="GIX2" s="715"/>
      <c r="GIY2" s="715"/>
      <c r="GIZ2" s="715"/>
      <c r="GJA2" s="715"/>
      <c r="GJB2" s="715"/>
      <c r="GJC2" s="715"/>
      <c r="GJD2" s="715"/>
      <c r="GJE2" s="715"/>
      <c r="GJF2" s="715"/>
      <c r="GJG2" s="715"/>
      <c r="GJH2" s="715"/>
      <c r="GJI2" s="715"/>
      <c r="GJJ2" s="715"/>
      <c r="GJK2" s="715"/>
      <c r="GJL2" s="715"/>
      <c r="GJM2" s="715"/>
      <c r="GJN2" s="715"/>
      <c r="GJO2" s="715"/>
      <c r="GJP2" s="715"/>
      <c r="GJQ2" s="715"/>
      <c r="GJR2" s="715"/>
      <c r="GJS2" s="715"/>
      <c r="GJT2" s="715"/>
      <c r="GJU2" s="715"/>
      <c r="GJV2" s="715"/>
      <c r="GJW2" s="715"/>
      <c r="GJX2" s="715"/>
      <c r="GJY2" s="715"/>
      <c r="GJZ2" s="715"/>
      <c r="GKA2" s="715"/>
      <c r="GKB2" s="715"/>
      <c r="GKC2" s="715"/>
      <c r="GKD2" s="715"/>
      <c r="GKE2" s="715"/>
      <c r="GKF2" s="715"/>
      <c r="GKG2" s="715"/>
      <c r="GKH2" s="715"/>
      <c r="GKI2" s="715"/>
      <c r="GKJ2" s="715"/>
      <c r="GKK2" s="715"/>
      <c r="GKL2" s="715"/>
      <c r="GKM2" s="715"/>
      <c r="GKN2" s="715"/>
      <c r="GKO2" s="715"/>
      <c r="GKP2" s="715"/>
      <c r="GKQ2" s="715"/>
      <c r="GKR2" s="715"/>
      <c r="GKS2" s="715"/>
      <c r="GKT2" s="715"/>
      <c r="GKU2" s="715"/>
      <c r="GKV2" s="715"/>
      <c r="GKW2" s="715"/>
      <c r="GKX2" s="715"/>
      <c r="GKY2" s="715"/>
      <c r="GKZ2" s="715"/>
      <c r="GLA2" s="715"/>
      <c r="GLB2" s="715"/>
      <c r="GLC2" s="715"/>
      <c r="GLD2" s="715"/>
      <c r="GLE2" s="715"/>
      <c r="GLF2" s="715"/>
      <c r="GLG2" s="715"/>
      <c r="GLH2" s="715"/>
      <c r="GLI2" s="715"/>
      <c r="GLJ2" s="715"/>
      <c r="GLK2" s="715"/>
      <c r="GLL2" s="715"/>
      <c r="GLM2" s="715"/>
      <c r="GLN2" s="715"/>
      <c r="GLO2" s="715"/>
      <c r="GLP2" s="715"/>
      <c r="GLQ2" s="715"/>
      <c r="GLR2" s="715"/>
      <c r="GLS2" s="715"/>
      <c r="GLT2" s="715"/>
      <c r="GLU2" s="715"/>
      <c r="GLV2" s="715"/>
      <c r="GLW2" s="715"/>
      <c r="GLX2" s="715"/>
      <c r="GLY2" s="715"/>
      <c r="GLZ2" s="715"/>
      <c r="GMA2" s="715"/>
      <c r="GMB2" s="715"/>
      <c r="GMC2" s="715"/>
      <c r="GMD2" s="715"/>
      <c r="GME2" s="715"/>
      <c r="GMF2" s="715"/>
      <c r="GMG2" s="715"/>
      <c r="GMH2" s="715"/>
      <c r="GMI2" s="715"/>
      <c r="GMJ2" s="715"/>
      <c r="GMK2" s="715"/>
      <c r="GML2" s="715"/>
      <c r="GMM2" s="715"/>
      <c r="GMN2" s="715"/>
      <c r="GMO2" s="715"/>
      <c r="GMP2" s="715"/>
      <c r="GMQ2" s="715"/>
      <c r="GMR2" s="715"/>
      <c r="GMS2" s="715"/>
      <c r="GMT2" s="715"/>
      <c r="GMU2" s="715"/>
      <c r="GMV2" s="715"/>
      <c r="GMW2" s="715"/>
      <c r="GMX2" s="715"/>
      <c r="GMY2" s="715"/>
      <c r="GMZ2" s="715"/>
      <c r="GNA2" s="715"/>
      <c r="GNB2" s="715"/>
      <c r="GNC2" s="715"/>
      <c r="GND2" s="715"/>
      <c r="GNE2" s="715"/>
      <c r="GNF2" s="715"/>
      <c r="GNG2" s="715"/>
      <c r="GNH2" s="715"/>
      <c r="GNI2" s="715"/>
      <c r="GNJ2" s="715"/>
      <c r="GNK2" s="715"/>
      <c r="GNL2" s="715"/>
      <c r="GNM2" s="715"/>
      <c r="GNN2" s="715"/>
      <c r="GNO2" s="715"/>
      <c r="GNP2" s="715"/>
      <c r="GNQ2" s="715"/>
      <c r="GNR2" s="715"/>
      <c r="GNS2" s="715"/>
      <c r="GNT2" s="715"/>
      <c r="GNU2" s="715"/>
      <c r="GNV2" s="715"/>
      <c r="GNW2" s="715"/>
      <c r="GNX2" s="715"/>
      <c r="GNY2" s="715"/>
      <c r="GNZ2" s="715"/>
      <c r="GOA2" s="715"/>
      <c r="GOB2" s="715"/>
      <c r="GOC2" s="715"/>
      <c r="GOD2" s="715"/>
      <c r="GOE2" s="715"/>
      <c r="GOF2" s="715"/>
      <c r="GOG2" s="715"/>
      <c r="GOH2" s="715"/>
      <c r="GOI2" s="715"/>
      <c r="GOJ2" s="715"/>
      <c r="GOK2" s="715"/>
      <c r="GOL2" s="715"/>
      <c r="GOM2" s="715"/>
      <c r="GON2" s="715"/>
      <c r="GOO2" s="715"/>
      <c r="GOP2" s="715"/>
      <c r="GOQ2" s="715"/>
      <c r="GOR2" s="715"/>
      <c r="GOS2" s="715"/>
      <c r="GOT2" s="715"/>
      <c r="GOU2" s="715"/>
      <c r="GOV2" s="715"/>
      <c r="GOW2" s="715"/>
      <c r="GOX2" s="715"/>
      <c r="GOY2" s="715"/>
      <c r="GOZ2" s="715"/>
      <c r="GPA2" s="715"/>
      <c r="GPB2" s="715"/>
      <c r="GPC2" s="715"/>
      <c r="GPD2" s="715"/>
      <c r="GPE2" s="715"/>
      <c r="GPF2" s="715"/>
      <c r="GPG2" s="715"/>
      <c r="GPH2" s="715"/>
      <c r="GPI2" s="715"/>
      <c r="GPJ2" s="715"/>
      <c r="GPK2" s="715"/>
      <c r="GPL2" s="715"/>
      <c r="GPM2" s="715"/>
      <c r="GPN2" s="715"/>
      <c r="GPO2" s="715"/>
      <c r="GPP2" s="715"/>
      <c r="GPQ2" s="715"/>
      <c r="GPR2" s="715"/>
      <c r="GPS2" s="715"/>
      <c r="GPT2" s="715"/>
      <c r="GPU2" s="715"/>
      <c r="GPV2" s="715"/>
      <c r="GPW2" s="715"/>
      <c r="GPX2" s="715"/>
      <c r="GPY2" s="715"/>
      <c r="GPZ2" s="715"/>
      <c r="GQA2" s="715"/>
      <c r="GQB2" s="715"/>
      <c r="GQC2" s="715"/>
      <c r="GQD2" s="715"/>
      <c r="GQE2" s="715"/>
      <c r="GQF2" s="715"/>
      <c r="GQG2" s="715"/>
      <c r="GQH2" s="715"/>
      <c r="GQI2" s="715"/>
      <c r="GQJ2" s="715"/>
      <c r="GQK2" s="715"/>
      <c r="GQL2" s="715"/>
      <c r="GQM2" s="715"/>
      <c r="GQN2" s="715"/>
      <c r="GQO2" s="715"/>
      <c r="GQP2" s="715"/>
      <c r="GQQ2" s="715"/>
      <c r="GQR2" s="715"/>
      <c r="GQS2" s="715"/>
      <c r="GQT2" s="715"/>
      <c r="GQU2" s="715"/>
      <c r="GQV2" s="715"/>
      <c r="GQW2" s="715"/>
      <c r="GQX2" s="715"/>
      <c r="GQY2" s="715"/>
      <c r="GQZ2" s="715"/>
      <c r="GRA2" s="715"/>
      <c r="GRB2" s="715"/>
      <c r="GRC2" s="715"/>
      <c r="GRD2" s="715"/>
      <c r="GRE2" s="715"/>
      <c r="GRF2" s="715"/>
      <c r="GRG2" s="715"/>
      <c r="GRH2" s="715"/>
      <c r="GRI2" s="715"/>
      <c r="GRJ2" s="715"/>
      <c r="GRK2" s="715"/>
      <c r="GRL2" s="715"/>
      <c r="GRM2" s="715"/>
      <c r="GRN2" s="715"/>
      <c r="GRO2" s="715"/>
      <c r="GRP2" s="715"/>
      <c r="GRQ2" s="715"/>
      <c r="GRR2" s="715"/>
      <c r="GRS2" s="715"/>
      <c r="GRT2" s="715"/>
      <c r="GRU2" s="715"/>
      <c r="GRV2" s="715"/>
      <c r="GRW2" s="715"/>
      <c r="GRX2" s="715"/>
      <c r="GRY2" s="715"/>
      <c r="GRZ2" s="715"/>
      <c r="GSA2" s="715"/>
      <c r="GSB2" s="715"/>
      <c r="GSC2" s="715"/>
      <c r="GSD2" s="715"/>
      <c r="GSE2" s="715"/>
      <c r="GSF2" s="715"/>
      <c r="GSG2" s="715"/>
      <c r="GSH2" s="715"/>
      <c r="GSI2" s="715"/>
      <c r="GSJ2" s="715"/>
      <c r="GSK2" s="715"/>
      <c r="GSL2" s="715"/>
      <c r="GSM2" s="715"/>
      <c r="GSN2" s="715"/>
      <c r="GSO2" s="715"/>
      <c r="GSP2" s="715"/>
      <c r="GSQ2" s="715"/>
      <c r="GSR2" s="715"/>
      <c r="GSS2" s="715"/>
      <c r="GST2" s="715"/>
      <c r="GSU2" s="715"/>
      <c r="GSV2" s="715"/>
      <c r="GSW2" s="715"/>
      <c r="GSX2" s="715"/>
      <c r="GSY2" s="715"/>
      <c r="GSZ2" s="715"/>
      <c r="GTA2" s="715"/>
      <c r="GTB2" s="715"/>
      <c r="GTC2" s="715"/>
      <c r="GTD2" s="715"/>
      <c r="GTE2" s="715"/>
      <c r="GTF2" s="715"/>
      <c r="GTG2" s="715"/>
      <c r="GTH2" s="715"/>
      <c r="GTI2" s="715"/>
      <c r="GTJ2" s="715"/>
      <c r="GTK2" s="715"/>
      <c r="GTL2" s="715"/>
      <c r="GTM2" s="715"/>
      <c r="GTN2" s="715"/>
      <c r="GTO2" s="715"/>
      <c r="GTP2" s="715"/>
      <c r="GTQ2" s="715"/>
      <c r="GTR2" s="715"/>
      <c r="GTS2" s="715"/>
      <c r="GTT2" s="715"/>
      <c r="GTU2" s="715"/>
      <c r="GTV2" s="715"/>
      <c r="GTW2" s="715"/>
      <c r="GTX2" s="715"/>
      <c r="GTY2" s="715"/>
      <c r="GTZ2" s="715"/>
      <c r="GUA2" s="715"/>
      <c r="GUB2" s="715"/>
      <c r="GUC2" s="715"/>
      <c r="GUD2" s="715"/>
      <c r="GUE2" s="715"/>
      <c r="GUF2" s="715"/>
      <c r="GUG2" s="715"/>
      <c r="GUH2" s="715"/>
      <c r="GUI2" s="715"/>
      <c r="GUJ2" s="715"/>
      <c r="GUK2" s="715"/>
      <c r="GUL2" s="715"/>
      <c r="GUM2" s="715"/>
      <c r="GUN2" s="715"/>
      <c r="GUO2" s="715"/>
      <c r="GUP2" s="715"/>
      <c r="GUQ2" s="715"/>
      <c r="GUR2" s="715"/>
      <c r="GUS2" s="715"/>
      <c r="GUT2" s="715"/>
      <c r="GUU2" s="715"/>
      <c r="GUV2" s="715"/>
      <c r="GUW2" s="715"/>
      <c r="GUX2" s="715"/>
      <c r="GUY2" s="715"/>
      <c r="GUZ2" s="715"/>
      <c r="GVA2" s="715"/>
      <c r="GVB2" s="715"/>
      <c r="GVC2" s="715"/>
      <c r="GVD2" s="715"/>
      <c r="GVE2" s="715"/>
      <c r="GVF2" s="715"/>
      <c r="GVG2" s="715"/>
      <c r="GVH2" s="715"/>
      <c r="GVI2" s="715"/>
      <c r="GVJ2" s="715"/>
      <c r="GVK2" s="715"/>
      <c r="GVL2" s="715"/>
      <c r="GVM2" s="715"/>
      <c r="GVN2" s="715"/>
      <c r="GVO2" s="715"/>
      <c r="GVP2" s="715"/>
      <c r="GVQ2" s="715"/>
      <c r="GVR2" s="715"/>
      <c r="GVS2" s="715"/>
      <c r="GVT2" s="715"/>
      <c r="GVU2" s="715"/>
      <c r="GVV2" s="715"/>
      <c r="GVW2" s="715"/>
      <c r="GVX2" s="715"/>
      <c r="GVY2" s="715"/>
      <c r="GVZ2" s="715"/>
      <c r="GWA2" s="715"/>
      <c r="GWB2" s="715"/>
      <c r="GWC2" s="715"/>
      <c r="GWD2" s="715"/>
      <c r="GWE2" s="715"/>
      <c r="GWF2" s="715"/>
      <c r="GWG2" s="715"/>
      <c r="GWH2" s="715"/>
      <c r="GWI2" s="715"/>
      <c r="GWJ2" s="715"/>
      <c r="GWK2" s="715"/>
      <c r="GWL2" s="715"/>
      <c r="GWM2" s="715"/>
      <c r="GWN2" s="715"/>
      <c r="GWO2" s="715"/>
      <c r="GWP2" s="715"/>
      <c r="GWQ2" s="715"/>
      <c r="GWR2" s="715"/>
      <c r="GWS2" s="715"/>
      <c r="GWT2" s="715"/>
      <c r="GWU2" s="715"/>
      <c r="GWV2" s="715"/>
      <c r="GWW2" s="715"/>
      <c r="GWX2" s="715"/>
      <c r="GWY2" s="715"/>
      <c r="GWZ2" s="715"/>
      <c r="GXA2" s="715"/>
      <c r="GXB2" s="715"/>
      <c r="GXC2" s="715"/>
      <c r="GXD2" s="715"/>
      <c r="GXE2" s="715"/>
      <c r="GXF2" s="715"/>
      <c r="GXG2" s="715"/>
      <c r="GXH2" s="715"/>
      <c r="GXI2" s="715"/>
      <c r="GXJ2" s="715"/>
      <c r="GXK2" s="715"/>
      <c r="GXL2" s="715"/>
      <c r="GXM2" s="715"/>
      <c r="GXN2" s="715"/>
      <c r="GXO2" s="715"/>
      <c r="GXP2" s="715"/>
      <c r="GXQ2" s="715"/>
      <c r="GXR2" s="715"/>
      <c r="GXS2" s="715"/>
      <c r="GXT2" s="715"/>
      <c r="GXU2" s="715"/>
      <c r="GXV2" s="715"/>
      <c r="GXW2" s="715"/>
      <c r="GXX2" s="715"/>
      <c r="GXY2" s="715"/>
      <c r="GXZ2" s="715"/>
      <c r="GYA2" s="715"/>
      <c r="GYB2" s="715"/>
      <c r="GYC2" s="715"/>
      <c r="GYD2" s="715"/>
      <c r="GYE2" s="715"/>
      <c r="GYF2" s="715"/>
      <c r="GYG2" s="715"/>
      <c r="GYH2" s="715"/>
      <c r="GYI2" s="715"/>
      <c r="GYJ2" s="715"/>
      <c r="GYK2" s="715"/>
      <c r="GYL2" s="715"/>
      <c r="GYM2" s="715"/>
      <c r="GYN2" s="715"/>
      <c r="GYO2" s="715"/>
      <c r="GYP2" s="715"/>
      <c r="GYQ2" s="715"/>
      <c r="GYR2" s="715"/>
      <c r="GYS2" s="715"/>
      <c r="GYT2" s="715"/>
      <c r="GYU2" s="715"/>
      <c r="GYV2" s="715"/>
      <c r="GYW2" s="715"/>
      <c r="GYX2" s="715"/>
      <c r="GYY2" s="715"/>
      <c r="GYZ2" s="715"/>
      <c r="GZA2" s="715"/>
      <c r="GZB2" s="715"/>
      <c r="GZC2" s="715"/>
      <c r="GZD2" s="715"/>
      <c r="GZE2" s="715"/>
      <c r="GZF2" s="715"/>
      <c r="GZG2" s="715"/>
      <c r="GZH2" s="715"/>
      <c r="GZI2" s="715"/>
      <c r="GZJ2" s="715"/>
      <c r="GZK2" s="715"/>
      <c r="GZL2" s="715"/>
      <c r="GZM2" s="715"/>
      <c r="GZN2" s="715"/>
      <c r="GZO2" s="715"/>
      <c r="GZP2" s="715"/>
      <c r="GZQ2" s="715"/>
      <c r="GZR2" s="715"/>
      <c r="GZS2" s="715"/>
      <c r="GZT2" s="715"/>
      <c r="GZU2" s="715"/>
      <c r="GZV2" s="715"/>
      <c r="GZW2" s="715"/>
      <c r="GZX2" s="715"/>
      <c r="GZY2" s="715"/>
      <c r="GZZ2" s="715"/>
      <c r="HAA2" s="715"/>
      <c r="HAB2" s="715"/>
      <c r="HAC2" s="715"/>
      <c r="HAD2" s="715"/>
      <c r="HAE2" s="715"/>
      <c r="HAF2" s="715"/>
      <c r="HAG2" s="715"/>
      <c r="HAH2" s="715"/>
      <c r="HAI2" s="715"/>
      <c r="HAJ2" s="715"/>
      <c r="HAK2" s="715"/>
      <c r="HAL2" s="715"/>
      <c r="HAM2" s="715"/>
      <c r="HAN2" s="715"/>
      <c r="HAO2" s="715"/>
      <c r="HAP2" s="715"/>
      <c r="HAQ2" s="715"/>
      <c r="HAR2" s="715"/>
      <c r="HAS2" s="715"/>
      <c r="HAT2" s="715"/>
      <c r="HAU2" s="715"/>
      <c r="HAV2" s="715"/>
      <c r="HAW2" s="715"/>
      <c r="HAX2" s="715"/>
      <c r="HAY2" s="715"/>
      <c r="HAZ2" s="715"/>
      <c r="HBA2" s="715"/>
      <c r="HBB2" s="715"/>
      <c r="HBC2" s="715"/>
      <c r="HBD2" s="715"/>
      <c r="HBE2" s="715"/>
      <c r="HBF2" s="715"/>
      <c r="HBG2" s="715"/>
      <c r="HBH2" s="715"/>
      <c r="HBI2" s="715"/>
      <c r="HBJ2" s="715"/>
      <c r="HBK2" s="715"/>
      <c r="HBL2" s="715"/>
      <c r="HBM2" s="715"/>
      <c r="HBN2" s="715"/>
      <c r="HBO2" s="715"/>
      <c r="HBP2" s="715"/>
      <c r="HBQ2" s="715"/>
      <c r="HBR2" s="715"/>
      <c r="HBS2" s="715"/>
      <c r="HBT2" s="715"/>
      <c r="HBU2" s="715"/>
      <c r="HBV2" s="715"/>
      <c r="HBW2" s="715"/>
      <c r="HBX2" s="715"/>
      <c r="HBY2" s="715"/>
      <c r="HBZ2" s="715"/>
      <c r="HCA2" s="715"/>
      <c r="HCB2" s="715"/>
      <c r="HCC2" s="715"/>
      <c r="HCD2" s="715"/>
      <c r="HCE2" s="715"/>
      <c r="HCF2" s="715"/>
      <c r="HCG2" s="715"/>
      <c r="HCH2" s="715"/>
      <c r="HCI2" s="715"/>
      <c r="HCJ2" s="715"/>
      <c r="HCK2" s="715"/>
      <c r="HCL2" s="715"/>
      <c r="HCM2" s="715"/>
      <c r="HCN2" s="715"/>
      <c r="HCO2" s="715"/>
      <c r="HCP2" s="715"/>
      <c r="HCQ2" s="715"/>
      <c r="HCR2" s="715"/>
      <c r="HCS2" s="715"/>
      <c r="HCT2" s="715"/>
      <c r="HCU2" s="715"/>
      <c r="HCV2" s="715"/>
      <c r="HCW2" s="715"/>
      <c r="HCX2" s="715"/>
      <c r="HCY2" s="715"/>
      <c r="HCZ2" s="715"/>
      <c r="HDA2" s="715"/>
      <c r="HDB2" s="715"/>
      <c r="HDC2" s="715"/>
      <c r="HDD2" s="715"/>
      <c r="HDE2" s="715"/>
      <c r="HDF2" s="715"/>
      <c r="HDG2" s="715"/>
      <c r="HDH2" s="715"/>
      <c r="HDI2" s="715"/>
      <c r="HDJ2" s="715"/>
      <c r="HDK2" s="715"/>
      <c r="HDL2" s="715"/>
      <c r="HDM2" s="715"/>
      <c r="HDN2" s="715"/>
      <c r="HDO2" s="715"/>
      <c r="HDP2" s="715"/>
      <c r="HDQ2" s="715"/>
      <c r="HDR2" s="715"/>
      <c r="HDS2" s="715"/>
      <c r="HDT2" s="715"/>
      <c r="HDU2" s="715"/>
      <c r="HDV2" s="715"/>
      <c r="HDW2" s="715"/>
      <c r="HDX2" s="715"/>
      <c r="HDY2" s="715"/>
      <c r="HDZ2" s="715"/>
      <c r="HEA2" s="715"/>
      <c r="HEB2" s="715"/>
      <c r="HEC2" s="715"/>
      <c r="HED2" s="715"/>
      <c r="HEE2" s="715"/>
      <c r="HEF2" s="715"/>
      <c r="HEG2" s="715"/>
      <c r="HEH2" s="715"/>
      <c r="HEI2" s="715"/>
      <c r="HEJ2" s="715"/>
      <c r="HEK2" s="715"/>
      <c r="HEL2" s="715"/>
      <c r="HEM2" s="715"/>
      <c r="HEN2" s="715"/>
      <c r="HEO2" s="715"/>
      <c r="HEP2" s="715"/>
      <c r="HEQ2" s="715"/>
      <c r="HER2" s="715"/>
      <c r="HES2" s="715"/>
      <c r="HET2" s="715"/>
      <c r="HEU2" s="715"/>
      <c r="HEV2" s="715"/>
      <c r="HEW2" s="715"/>
      <c r="HEX2" s="715"/>
      <c r="HEY2" s="715"/>
      <c r="HEZ2" s="715"/>
      <c r="HFA2" s="715"/>
      <c r="HFB2" s="715"/>
      <c r="HFC2" s="715"/>
      <c r="HFD2" s="715"/>
      <c r="HFE2" s="715"/>
      <c r="HFF2" s="715"/>
      <c r="HFG2" s="715"/>
      <c r="HFH2" s="715"/>
      <c r="HFI2" s="715"/>
      <c r="HFJ2" s="715"/>
      <c r="HFK2" s="715"/>
      <c r="HFL2" s="715"/>
      <c r="HFM2" s="715"/>
      <c r="HFN2" s="715"/>
      <c r="HFO2" s="715"/>
      <c r="HFP2" s="715"/>
      <c r="HFQ2" s="715"/>
      <c r="HFR2" s="715"/>
      <c r="HFS2" s="715"/>
      <c r="HFT2" s="715"/>
      <c r="HFU2" s="715"/>
      <c r="HFV2" s="715"/>
      <c r="HFW2" s="715"/>
      <c r="HFX2" s="715"/>
      <c r="HFY2" s="715"/>
      <c r="HFZ2" s="715"/>
      <c r="HGA2" s="715"/>
      <c r="HGB2" s="715"/>
      <c r="HGC2" s="715"/>
      <c r="HGD2" s="715"/>
      <c r="HGE2" s="715"/>
      <c r="HGF2" s="715"/>
      <c r="HGG2" s="715"/>
      <c r="HGH2" s="715"/>
      <c r="HGI2" s="715"/>
      <c r="HGJ2" s="715"/>
      <c r="HGK2" s="715"/>
      <c r="HGL2" s="715"/>
      <c r="HGM2" s="715"/>
      <c r="HGN2" s="715"/>
      <c r="HGO2" s="715"/>
      <c r="HGP2" s="715"/>
      <c r="HGQ2" s="715"/>
      <c r="HGR2" s="715"/>
      <c r="HGS2" s="715"/>
      <c r="HGT2" s="715"/>
      <c r="HGU2" s="715"/>
      <c r="HGV2" s="715"/>
      <c r="HGW2" s="715"/>
      <c r="HGX2" s="715"/>
      <c r="HGY2" s="715"/>
      <c r="HGZ2" s="715"/>
      <c r="HHA2" s="715"/>
      <c r="HHB2" s="715"/>
      <c r="HHC2" s="715"/>
      <c r="HHD2" s="715"/>
      <c r="HHE2" s="715"/>
      <c r="HHF2" s="715"/>
      <c r="HHG2" s="715"/>
      <c r="HHH2" s="715"/>
      <c r="HHI2" s="715"/>
      <c r="HHJ2" s="715"/>
      <c r="HHK2" s="715"/>
      <c r="HHL2" s="715"/>
      <c r="HHM2" s="715"/>
      <c r="HHN2" s="715"/>
      <c r="HHO2" s="715"/>
      <c r="HHP2" s="715"/>
      <c r="HHQ2" s="715"/>
      <c r="HHR2" s="715"/>
      <c r="HHS2" s="715"/>
      <c r="HHT2" s="715"/>
      <c r="HHU2" s="715"/>
      <c r="HHV2" s="715"/>
      <c r="HHW2" s="715"/>
      <c r="HHX2" s="715"/>
      <c r="HHY2" s="715"/>
      <c r="HHZ2" s="715"/>
      <c r="HIA2" s="715"/>
      <c r="HIB2" s="715"/>
      <c r="HIC2" s="715"/>
      <c r="HID2" s="715"/>
      <c r="HIE2" s="715"/>
      <c r="HIF2" s="715"/>
      <c r="HIG2" s="715"/>
      <c r="HIH2" s="715"/>
      <c r="HII2" s="715"/>
      <c r="HIJ2" s="715"/>
      <c r="HIK2" s="715"/>
      <c r="HIL2" s="715"/>
      <c r="HIM2" s="715"/>
      <c r="HIN2" s="715"/>
      <c r="HIO2" s="715"/>
      <c r="HIP2" s="715"/>
      <c r="HIQ2" s="715"/>
      <c r="HIR2" s="715"/>
      <c r="HIS2" s="715"/>
      <c r="HIT2" s="715"/>
      <c r="HIU2" s="715"/>
      <c r="HIV2" s="715"/>
      <c r="HIW2" s="715"/>
      <c r="HIX2" s="715"/>
      <c r="HIY2" s="715"/>
      <c r="HIZ2" s="715"/>
      <c r="HJA2" s="715"/>
      <c r="HJB2" s="715"/>
      <c r="HJC2" s="715"/>
      <c r="HJD2" s="715"/>
      <c r="HJE2" s="715"/>
      <c r="HJF2" s="715"/>
      <c r="HJG2" s="715"/>
      <c r="HJH2" s="715"/>
      <c r="HJI2" s="715"/>
      <c r="HJJ2" s="715"/>
      <c r="HJK2" s="715"/>
      <c r="HJL2" s="715"/>
      <c r="HJM2" s="715"/>
      <c r="HJN2" s="715"/>
      <c r="HJO2" s="715"/>
      <c r="HJP2" s="715"/>
      <c r="HJQ2" s="715"/>
      <c r="HJR2" s="715"/>
      <c r="HJS2" s="715"/>
      <c r="HJT2" s="715"/>
      <c r="HJU2" s="715"/>
      <c r="HJV2" s="715"/>
      <c r="HJW2" s="715"/>
      <c r="HJX2" s="715"/>
      <c r="HJY2" s="715"/>
      <c r="HJZ2" s="715"/>
      <c r="HKA2" s="715"/>
      <c r="HKB2" s="715"/>
      <c r="HKC2" s="715"/>
      <c r="HKD2" s="715"/>
      <c r="HKE2" s="715"/>
      <c r="HKF2" s="715"/>
      <c r="HKG2" s="715"/>
      <c r="HKH2" s="715"/>
      <c r="HKI2" s="715"/>
      <c r="HKJ2" s="715"/>
      <c r="HKK2" s="715"/>
      <c r="HKL2" s="715"/>
      <c r="HKM2" s="715"/>
      <c r="HKN2" s="715"/>
      <c r="HKO2" s="715"/>
      <c r="HKP2" s="715"/>
      <c r="HKQ2" s="715"/>
      <c r="HKR2" s="715"/>
      <c r="HKS2" s="715"/>
      <c r="HKT2" s="715"/>
      <c r="HKU2" s="715"/>
      <c r="HKV2" s="715"/>
      <c r="HKW2" s="715"/>
      <c r="HKX2" s="715"/>
      <c r="HKY2" s="715"/>
      <c r="HKZ2" s="715"/>
      <c r="HLA2" s="715"/>
      <c r="HLB2" s="715"/>
      <c r="HLC2" s="715"/>
      <c r="HLD2" s="715"/>
      <c r="HLE2" s="715"/>
      <c r="HLF2" s="715"/>
      <c r="HLG2" s="715"/>
      <c r="HLH2" s="715"/>
      <c r="HLI2" s="715"/>
      <c r="HLJ2" s="715"/>
      <c r="HLK2" s="715"/>
      <c r="HLL2" s="715"/>
      <c r="HLM2" s="715"/>
      <c r="HLN2" s="715"/>
      <c r="HLO2" s="715"/>
      <c r="HLP2" s="715"/>
      <c r="HLQ2" s="715"/>
      <c r="HLR2" s="715"/>
      <c r="HLS2" s="715"/>
      <c r="HLT2" s="715"/>
      <c r="HLU2" s="715"/>
      <c r="HLV2" s="715"/>
      <c r="HLW2" s="715"/>
      <c r="HLX2" s="715"/>
      <c r="HLY2" s="715"/>
      <c r="HLZ2" s="715"/>
      <c r="HMA2" s="715"/>
      <c r="HMB2" s="715"/>
      <c r="HMC2" s="715"/>
      <c r="HMD2" s="715"/>
      <c r="HME2" s="715"/>
      <c r="HMF2" s="715"/>
      <c r="HMG2" s="715"/>
      <c r="HMH2" s="715"/>
      <c r="HMI2" s="715"/>
      <c r="HMJ2" s="715"/>
      <c r="HMK2" s="715"/>
      <c r="HML2" s="715"/>
      <c r="HMM2" s="715"/>
      <c r="HMN2" s="715"/>
      <c r="HMO2" s="715"/>
      <c r="HMP2" s="715"/>
      <c r="HMQ2" s="715"/>
      <c r="HMR2" s="715"/>
      <c r="HMS2" s="715"/>
      <c r="HMT2" s="715"/>
      <c r="HMU2" s="715"/>
      <c r="HMV2" s="715"/>
      <c r="HMW2" s="715"/>
      <c r="HMX2" s="715"/>
      <c r="HMY2" s="715"/>
      <c r="HMZ2" s="715"/>
      <c r="HNA2" s="715"/>
      <c r="HNB2" s="715"/>
      <c r="HNC2" s="715"/>
      <c r="HND2" s="715"/>
      <c r="HNE2" s="715"/>
      <c r="HNF2" s="715"/>
      <c r="HNG2" s="715"/>
      <c r="HNH2" s="715"/>
      <c r="HNI2" s="715"/>
      <c r="HNJ2" s="715"/>
      <c r="HNK2" s="715"/>
      <c r="HNL2" s="715"/>
      <c r="HNM2" s="715"/>
      <c r="HNN2" s="715"/>
      <c r="HNO2" s="715"/>
      <c r="HNP2" s="715"/>
      <c r="HNQ2" s="715"/>
      <c r="HNR2" s="715"/>
      <c r="HNS2" s="715"/>
      <c r="HNT2" s="715"/>
      <c r="HNU2" s="715"/>
      <c r="HNV2" s="715"/>
      <c r="HNW2" s="715"/>
      <c r="HNX2" s="715"/>
      <c r="HNY2" s="715"/>
      <c r="HNZ2" s="715"/>
      <c r="HOA2" s="715"/>
      <c r="HOB2" s="715"/>
      <c r="HOC2" s="715"/>
      <c r="HOD2" s="715"/>
      <c r="HOE2" s="715"/>
      <c r="HOF2" s="715"/>
      <c r="HOG2" s="715"/>
      <c r="HOH2" s="715"/>
      <c r="HOI2" s="715"/>
      <c r="HOJ2" s="715"/>
      <c r="HOK2" s="715"/>
      <c r="HOL2" s="715"/>
      <c r="HOM2" s="715"/>
      <c r="HON2" s="715"/>
      <c r="HOO2" s="715"/>
      <c r="HOP2" s="715"/>
      <c r="HOQ2" s="715"/>
      <c r="HOR2" s="715"/>
      <c r="HOS2" s="715"/>
      <c r="HOT2" s="715"/>
      <c r="HOU2" s="715"/>
      <c r="HOV2" s="715"/>
      <c r="HOW2" s="715"/>
      <c r="HOX2" s="715"/>
      <c r="HOY2" s="715"/>
      <c r="HOZ2" s="715"/>
      <c r="HPA2" s="715"/>
      <c r="HPB2" s="715"/>
      <c r="HPC2" s="715"/>
      <c r="HPD2" s="715"/>
      <c r="HPE2" s="715"/>
      <c r="HPF2" s="715"/>
      <c r="HPG2" s="715"/>
      <c r="HPH2" s="715"/>
      <c r="HPI2" s="715"/>
      <c r="HPJ2" s="715"/>
      <c r="HPK2" s="715"/>
      <c r="HPL2" s="715"/>
      <c r="HPM2" s="715"/>
      <c r="HPN2" s="715"/>
      <c r="HPO2" s="715"/>
      <c r="HPP2" s="715"/>
      <c r="HPQ2" s="715"/>
      <c r="HPR2" s="715"/>
      <c r="HPS2" s="715"/>
      <c r="HPT2" s="715"/>
      <c r="HPU2" s="715"/>
      <c r="HPV2" s="715"/>
      <c r="HPW2" s="715"/>
      <c r="HPX2" s="715"/>
      <c r="HPY2" s="715"/>
      <c r="HPZ2" s="715"/>
      <c r="HQA2" s="715"/>
      <c r="HQB2" s="715"/>
      <c r="HQC2" s="715"/>
      <c r="HQD2" s="715"/>
      <c r="HQE2" s="715"/>
      <c r="HQF2" s="715"/>
      <c r="HQG2" s="715"/>
      <c r="HQH2" s="715"/>
      <c r="HQI2" s="715"/>
      <c r="HQJ2" s="715"/>
      <c r="HQK2" s="715"/>
      <c r="HQL2" s="715"/>
      <c r="HQM2" s="715"/>
      <c r="HQN2" s="715"/>
      <c r="HQO2" s="715"/>
      <c r="HQP2" s="715"/>
      <c r="HQQ2" s="715"/>
      <c r="HQR2" s="715"/>
      <c r="HQS2" s="715"/>
      <c r="HQT2" s="715"/>
      <c r="HQU2" s="715"/>
      <c r="HQV2" s="715"/>
      <c r="HQW2" s="715"/>
      <c r="HQX2" s="715"/>
      <c r="HQY2" s="715"/>
      <c r="HQZ2" s="715"/>
      <c r="HRA2" s="715"/>
      <c r="HRB2" s="715"/>
      <c r="HRC2" s="715"/>
      <c r="HRD2" s="715"/>
      <c r="HRE2" s="715"/>
      <c r="HRF2" s="715"/>
      <c r="HRG2" s="715"/>
      <c r="HRH2" s="715"/>
      <c r="HRI2" s="715"/>
      <c r="HRJ2" s="715"/>
      <c r="HRK2" s="715"/>
      <c r="HRL2" s="715"/>
      <c r="HRM2" s="715"/>
      <c r="HRN2" s="715"/>
      <c r="HRO2" s="715"/>
      <c r="HRP2" s="715"/>
      <c r="HRQ2" s="715"/>
      <c r="HRR2" s="715"/>
      <c r="HRS2" s="715"/>
      <c r="HRT2" s="715"/>
      <c r="HRU2" s="715"/>
      <c r="HRV2" s="715"/>
      <c r="HRW2" s="715"/>
      <c r="HRX2" s="715"/>
      <c r="HRY2" s="715"/>
      <c r="HRZ2" s="715"/>
      <c r="HSA2" s="715"/>
      <c r="HSB2" s="715"/>
      <c r="HSC2" s="715"/>
      <c r="HSD2" s="715"/>
      <c r="HSE2" s="715"/>
      <c r="HSF2" s="715"/>
      <c r="HSG2" s="715"/>
      <c r="HSH2" s="715"/>
      <c r="HSI2" s="715"/>
      <c r="HSJ2" s="715"/>
      <c r="HSK2" s="715"/>
      <c r="HSL2" s="715"/>
      <c r="HSM2" s="715"/>
      <c r="HSN2" s="715"/>
      <c r="HSO2" s="715"/>
      <c r="HSP2" s="715"/>
      <c r="HSQ2" s="715"/>
      <c r="HSR2" s="715"/>
      <c r="HSS2" s="715"/>
      <c r="HST2" s="715"/>
      <c r="HSU2" s="715"/>
      <c r="HSV2" s="715"/>
      <c r="HSW2" s="715"/>
      <c r="HSX2" s="715"/>
      <c r="HSY2" s="715"/>
      <c r="HSZ2" s="715"/>
      <c r="HTA2" s="715"/>
      <c r="HTB2" s="715"/>
      <c r="HTC2" s="715"/>
      <c r="HTD2" s="715"/>
      <c r="HTE2" s="715"/>
      <c r="HTF2" s="715"/>
      <c r="HTG2" s="715"/>
      <c r="HTH2" s="715"/>
      <c r="HTI2" s="715"/>
      <c r="HTJ2" s="715"/>
      <c r="HTK2" s="715"/>
      <c r="HTL2" s="715"/>
      <c r="HTM2" s="715"/>
      <c r="HTN2" s="715"/>
      <c r="HTO2" s="715"/>
      <c r="HTP2" s="715"/>
      <c r="HTQ2" s="715"/>
      <c r="HTR2" s="715"/>
      <c r="HTS2" s="715"/>
      <c r="HTT2" s="715"/>
      <c r="HTU2" s="715"/>
      <c r="HTV2" s="715"/>
      <c r="HTW2" s="715"/>
      <c r="HTX2" s="715"/>
      <c r="HTY2" s="715"/>
      <c r="HTZ2" s="715"/>
      <c r="HUA2" s="715"/>
      <c r="HUB2" s="715"/>
      <c r="HUC2" s="715"/>
      <c r="HUD2" s="715"/>
      <c r="HUE2" s="715"/>
      <c r="HUF2" s="715"/>
      <c r="HUG2" s="715"/>
      <c r="HUH2" s="715"/>
      <c r="HUI2" s="715"/>
      <c r="HUJ2" s="715"/>
      <c r="HUK2" s="715"/>
      <c r="HUL2" s="715"/>
      <c r="HUM2" s="715"/>
      <c r="HUN2" s="715"/>
      <c r="HUO2" s="715"/>
      <c r="HUP2" s="715"/>
      <c r="HUQ2" s="715"/>
      <c r="HUR2" s="715"/>
      <c r="HUS2" s="715"/>
      <c r="HUT2" s="715"/>
      <c r="HUU2" s="715"/>
      <c r="HUV2" s="715"/>
      <c r="HUW2" s="715"/>
      <c r="HUX2" s="715"/>
      <c r="HUY2" s="715"/>
      <c r="HUZ2" s="715"/>
      <c r="HVA2" s="715"/>
      <c r="HVB2" s="715"/>
      <c r="HVC2" s="715"/>
      <c r="HVD2" s="715"/>
      <c r="HVE2" s="715"/>
      <c r="HVF2" s="715"/>
      <c r="HVG2" s="715"/>
      <c r="HVH2" s="715"/>
      <c r="HVI2" s="715"/>
      <c r="HVJ2" s="715"/>
      <c r="HVK2" s="715"/>
      <c r="HVL2" s="715"/>
      <c r="HVM2" s="715"/>
      <c r="HVN2" s="715"/>
      <c r="HVO2" s="715"/>
      <c r="HVP2" s="715"/>
      <c r="HVQ2" s="715"/>
      <c r="HVR2" s="715"/>
      <c r="HVS2" s="715"/>
      <c r="HVT2" s="715"/>
      <c r="HVU2" s="715"/>
      <c r="HVV2" s="715"/>
      <c r="HVW2" s="715"/>
      <c r="HVX2" s="715"/>
      <c r="HVY2" s="715"/>
      <c r="HVZ2" s="715"/>
      <c r="HWA2" s="715"/>
      <c r="HWB2" s="715"/>
      <c r="HWC2" s="715"/>
      <c r="HWD2" s="715"/>
      <c r="HWE2" s="715"/>
      <c r="HWF2" s="715"/>
      <c r="HWG2" s="715"/>
      <c r="HWH2" s="715"/>
      <c r="HWI2" s="715"/>
      <c r="HWJ2" s="715"/>
      <c r="HWK2" s="715"/>
      <c r="HWL2" s="715"/>
      <c r="HWM2" s="715"/>
      <c r="HWN2" s="715"/>
      <c r="HWO2" s="715"/>
      <c r="HWP2" s="715"/>
      <c r="HWQ2" s="715"/>
      <c r="HWR2" s="715"/>
      <c r="HWS2" s="715"/>
      <c r="HWT2" s="715"/>
      <c r="HWU2" s="715"/>
      <c r="HWV2" s="715"/>
      <c r="HWW2" s="715"/>
      <c r="HWX2" s="715"/>
      <c r="HWY2" s="715"/>
      <c r="HWZ2" s="715"/>
      <c r="HXA2" s="715"/>
      <c r="HXB2" s="715"/>
      <c r="HXC2" s="715"/>
      <c r="HXD2" s="715"/>
      <c r="HXE2" s="715"/>
      <c r="HXF2" s="715"/>
      <c r="HXG2" s="715"/>
      <c r="HXH2" s="715"/>
      <c r="HXI2" s="715"/>
      <c r="HXJ2" s="715"/>
      <c r="HXK2" s="715"/>
      <c r="HXL2" s="715"/>
      <c r="HXM2" s="715"/>
      <c r="HXN2" s="715"/>
      <c r="HXO2" s="715"/>
      <c r="HXP2" s="715"/>
      <c r="HXQ2" s="715"/>
      <c r="HXR2" s="715"/>
      <c r="HXS2" s="715"/>
      <c r="HXT2" s="715"/>
      <c r="HXU2" s="715"/>
      <c r="HXV2" s="715"/>
      <c r="HXW2" s="715"/>
      <c r="HXX2" s="715"/>
      <c r="HXY2" s="715"/>
      <c r="HXZ2" s="715"/>
      <c r="HYA2" s="715"/>
      <c r="HYB2" s="715"/>
      <c r="HYC2" s="715"/>
      <c r="HYD2" s="715"/>
      <c r="HYE2" s="715"/>
      <c r="HYF2" s="715"/>
      <c r="HYG2" s="715"/>
      <c r="HYH2" s="715"/>
      <c r="HYI2" s="715"/>
      <c r="HYJ2" s="715"/>
      <c r="HYK2" s="715"/>
      <c r="HYL2" s="715"/>
      <c r="HYM2" s="715"/>
      <c r="HYN2" s="715"/>
      <c r="HYO2" s="715"/>
      <c r="HYP2" s="715"/>
      <c r="HYQ2" s="715"/>
      <c r="HYR2" s="715"/>
      <c r="HYS2" s="715"/>
      <c r="HYT2" s="715"/>
      <c r="HYU2" s="715"/>
      <c r="HYV2" s="715"/>
      <c r="HYW2" s="715"/>
      <c r="HYX2" s="715"/>
      <c r="HYY2" s="715"/>
      <c r="HYZ2" s="715"/>
      <c r="HZA2" s="715"/>
      <c r="HZB2" s="715"/>
      <c r="HZC2" s="715"/>
      <c r="HZD2" s="715"/>
      <c r="HZE2" s="715"/>
      <c r="HZF2" s="715"/>
      <c r="HZG2" s="715"/>
      <c r="HZH2" s="715"/>
      <c r="HZI2" s="715"/>
      <c r="HZJ2" s="715"/>
      <c r="HZK2" s="715"/>
      <c r="HZL2" s="715"/>
      <c r="HZM2" s="715"/>
      <c r="HZN2" s="715"/>
      <c r="HZO2" s="715"/>
      <c r="HZP2" s="715"/>
      <c r="HZQ2" s="715"/>
      <c r="HZR2" s="715"/>
      <c r="HZS2" s="715"/>
      <c r="HZT2" s="715"/>
      <c r="HZU2" s="715"/>
      <c r="HZV2" s="715"/>
      <c r="HZW2" s="715"/>
      <c r="HZX2" s="715"/>
      <c r="HZY2" s="715"/>
      <c r="HZZ2" s="715"/>
      <c r="IAA2" s="715"/>
      <c r="IAB2" s="715"/>
      <c r="IAC2" s="715"/>
      <c r="IAD2" s="715"/>
      <c r="IAE2" s="715"/>
      <c r="IAF2" s="715"/>
      <c r="IAG2" s="715"/>
      <c r="IAH2" s="715"/>
      <c r="IAI2" s="715"/>
      <c r="IAJ2" s="715"/>
      <c r="IAK2" s="715"/>
      <c r="IAL2" s="715"/>
      <c r="IAM2" s="715"/>
      <c r="IAN2" s="715"/>
      <c r="IAO2" s="715"/>
      <c r="IAP2" s="715"/>
      <c r="IAQ2" s="715"/>
      <c r="IAR2" s="715"/>
      <c r="IAS2" s="715"/>
      <c r="IAT2" s="715"/>
      <c r="IAU2" s="715"/>
      <c r="IAV2" s="715"/>
      <c r="IAW2" s="715"/>
      <c r="IAX2" s="715"/>
      <c r="IAY2" s="715"/>
      <c r="IAZ2" s="715"/>
      <c r="IBA2" s="715"/>
      <c r="IBB2" s="715"/>
      <c r="IBC2" s="715"/>
      <c r="IBD2" s="715"/>
      <c r="IBE2" s="715"/>
      <c r="IBF2" s="715"/>
      <c r="IBG2" s="715"/>
      <c r="IBH2" s="715"/>
      <c r="IBI2" s="715"/>
      <c r="IBJ2" s="715"/>
      <c r="IBK2" s="715"/>
      <c r="IBL2" s="715"/>
      <c r="IBM2" s="715"/>
      <c r="IBN2" s="715"/>
      <c r="IBO2" s="715"/>
      <c r="IBP2" s="715"/>
      <c r="IBQ2" s="715"/>
      <c r="IBR2" s="715"/>
      <c r="IBS2" s="715"/>
      <c r="IBT2" s="715"/>
      <c r="IBU2" s="715"/>
      <c r="IBV2" s="715"/>
      <c r="IBW2" s="715"/>
      <c r="IBX2" s="715"/>
      <c r="IBY2" s="715"/>
      <c r="IBZ2" s="715"/>
      <c r="ICA2" s="715"/>
      <c r="ICB2" s="715"/>
      <c r="ICC2" s="715"/>
      <c r="ICD2" s="715"/>
      <c r="ICE2" s="715"/>
      <c r="ICF2" s="715"/>
      <c r="ICG2" s="715"/>
      <c r="ICH2" s="715"/>
      <c r="ICI2" s="715"/>
      <c r="ICJ2" s="715"/>
      <c r="ICK2" s="715"/>
      <c r="ICL2" s="715"/>
      <c r="ICM2" s="715"/>
      <c r="ICN2" s="715"/>
      <c r="ICO2" s="715"/>
      <c r="ICP2" s="715"/>
      <c r="ICQ2" s="715"/>
      <c r="ICR2" s="715"/>
      <c r="ICS2" s="715"/>
      <c r="ICT2" s="715"/>
      <c r="ICU2" s="715"/>
      <c r="ICV2" s="715"/>
      <c r="ICW2" s="715"/>
      <c r="ICX2" s="715"/>
      <c r="ICY2" s="715"/>
      <c r="ICZ2" s="715"/>
      <c r="IDA2" s="715"/>
      <c r="IDB2" s="715"/>
      <c r="IDC2" s="715"/>
      <c r="IDD2" s="715"/>
      <c r="IDE2" s="715"/>
      <c r="IDF2" s="715"/>
      <c r="IDG2" s="715"/>
      <c r="IDH2" s="715"/>
      <c r="IDI2" s="715"/>
      <c r="IDJ2" s="715"/>
      <c r="IDK2" s="715"/>
      <c r="IDL2" s="715"/>
      <c r="IDM2" s="715"/>
      <c r="IDN2" s="715"/>
      <c r="IDO2" s="715"/>
      <c r="IDP2" s="715"/>
      <c r="IDQ2" s="715"/>
      <c r="IDR2" s="715"/>
      <c r="IDS2" s="715"/>
      <c r="IDT2" s="715"/>
      <c r="IDU2" s="715"/>
      <c r="IDV2" s="715"/>
      <c r="IDW2" s="715"/>
      <c r="IDX2" s="715"/>
      <c r="IDY2" s="715"/>
      <c r="IDZ2" s="715"/>
      <c r="IEA2" s="715"/>
      <c r="IEB2" s="715"/>
      <c r="IEC2" s="715"/>
      <c r="IED2" s="715"/>
      <c r="IEE2" s="715"/>
      <c r="IEF2" s="715"/>
      <c r="IEG2" s="715"/>
      <c r="IEH2" s="715"/>
      <c r="IEI2" s="715"/>
      <c r="IEJ2" s="715"/>
      <c r="IEK2" s="715"/>
      <c r="IEL2" s="715"/>
      <c r="IEM2" s="715"/>
      <c r="IEN2" s="715"/>
      <c r="IEO2" s="715"/>
      <c r="IEP2" s="715"/>
      <c r="IEQ2" s="715"/>
      <c r="IER2" s="715"/>
      <c r="IES2" s="715"/>
      <c r="IET2" s="715"/>
      <c r="IEU2" s="715"/>
      <c r="IEV2" s="715"/>
      <c r="IEW2" s="715"/>
      <c r="IEX2" s="715"/>
      <c r="IEY2" s="715"/>
      <c r="IEZ2" s="715"/>
      <c r="IFA2" s="715"/>
      <c r="IFB2" s="715"/>
      <c r="IFC2" s="715"/>
      <c r="IFD2" s="715"/>
      <c r="IFE2" s="715"/>
      <c r="IFF2" s="715"/>
      <c r="IFG2" s="715"/>
      <c r="IFH2" s="715"/>
      <c r="IFI2" s="715"/>
      <c r="IFJ2" s="715"/>
      <c r="IFK2" s="715"/>
      <c r="IFL2" s="715"/>
      <c r="IFM2" s="715"/>
      <c r="IFN2" s="715"/>
      <c r="IFO2" s="715"/>
      <c r="IFP2" s="715"/>
      <c r="IFQ2" s="715"/>
      <c r="IFR2" s="715"/>
      <c r="IFS2" s="715"/>
      <c r="IFT2" s="715"/>
      <c r="IFU2" s="715"/>
      <c r="IFV2" s="715"/>
      <c r="IFW2" s="715"/>
      <c r="IFX2" s="715"/>
      <c r="IFY2" s="715"/>
      <c r="IFZ2" s="715"/>
      <c r="IGA2" s="715"/>
      <c r="IGB2" s="715"/>
      <c r="IGC2" s="715"/>
      <c r="IGD2" s="715"/>
      <c r="IGE2" s="715"/>
      <c r="IGF2" s="715"/>
      <c r="IGG2" s="715"/>
      <c r="IGH2" s="715"/>
      <c r="IGI2" s="715"/>
      <c r="IGJ2" s="715"/>
      <c r="IGK2" s="715"/>
      <c r="IGL2" s="715"/>
      <c r="IGM2" s="715"/>
      <c r="IGN2" s="715"/>
      <c r="IGO2" s="715"/>
      <c r="IGP2" s="715"/>
      <c r="IGQ2" s="715"/>
      <c r="IGR2" s="715"/>
      <c r="IGS2" s="715"/>
      <c r="IGT2" s="715"/>
      <c r="IGU2" s="715"/>
      <c r="IGV2" s="715"/>
      <c r="IGW2" s="715"/>
      <c r="IGX2" s="715"/>
      <c r="IGY2" s="715"/>
      <c r="IGZ2" s="715"/>
      <c r="IHA2" s="715"/>
      <c r="IHB2" s="715"/>
      <c r="IHC2" s="715"/>
      <c r="IHD2" s="715"/>
      <c r="IHE2" s="715"/>
      <c r="IHF2" s="715"/>
      <c r="IHG2" s="715"/>
      <c r="IHH2" s="715"/>
      <c r="IHI2" s="715"/>
      <c r="IHJ2" s="715"/>
      <c r="IHK2" s="715"/>
      <c r="IHL2" s="715"/>
      <c r="IHM2" s="715"/>
      <c r="IHN2" s="715"/>
      <c r="IHO2" s="715"/>
      <c r="IHP2" s="715"/>
      <c r="IHQ2" s="715"/>
      <c r="IHR2" s="715"/>
      <c r="IHS2" s="715"/>
      <c r="IHT2" s="715"/>
      <c r="IHU2" s="715"/>
      <c r="IHV2" s="715"/>
      <c r="IHW2" s="715"/>
      <c r="IHX2" s="715"/>
      <c r="IHY2" s="715"/>
      <c r="IHZ2" s="715"/>
      <c r="IIA2" s="715"/>
      <c r="IIB2" s="715"/>
      <c r="IIC2" s="715"/>
      <c r="IID2" s="715"/>
      <c r="IIE2" s="715"/>
      <c r="IIF2" s="715"/>
      <c r="IIG2" s="715"/>
      <c r="IIH2" s="715"/>
      <c r="III2" s="715"/>
      <c r="IIJ2" s="715"/>
      <c r="IIK2" s="715"/>
      <c r="IIL2" s="715"/>
      <c r="IIM2" s="715"/>
      <c r="IIN2" s="715"/>
      <c r="IIO2" s="715"/>
      <c r="IIP2" s="715"/>
      <c r="IIQ2" s="715"/>
      <c r="IIR2" s="715"/>
      <c r="IIS2" s="715"/>
      <c r="IIT2" s="715"/>
      <c r="IIU2" s="715"/>
      <c r="IIV2" s="715"/>
      <c r="IIW2" s="715"/>
      <c r="IIX2" s="715"/>
      <c r="IIY2" s="715"/>
      <c r="IIZ2" s="715"/>
      <c r="IJA2" s="715"/>
      <c r="IJB2" s="715"/>
      <c r="IJC2" s="715"/>
      <c r="IJD2" s="715"/>
      <c r="IJE2" s="715"/>
      <c r="IJF2" s="715"/>
      <c r="IJG2" s="715"/>
      <c r="IJH2" s="715"/>
      <c r="IJI2" s="715"/>
      <c r="IJJ2" s="715"/>
      <c r="IJK2" s="715"/>
      <c r="IJL2" s="715"/>
      <c r="IJM2" s="715"/>
      <c r="IJN2" s="715"/>
      <c r="IJO2" s="715"/>
      <c r="IJP2" s="715"/>
      <c r="IJQ2" s="715"/>
      <c r="IJR2" s="715"/>
      <c r="IJS2" s="715"/>
      <c r="IJT2" s="715"/>
      <c r="IJU2" s="715"/>
      <c r="IJV2" s="715"/>
      <c r="IJW2" s="715"/>
      <c r="IJX2" s="715"/>
      <c r="IJY2" s="715"/>
      <c r="IJZ2" s="715"/>
      <c r="IKA2" s="715"/>
      <c r="IKB2" s="715"/>
      <c r="IKC2" s="715"/>
      <c r="IKD2" s="715"/>
      <c r="IKE2" s="715"/>
      <c r="IKF2" s="715"/>
      <c r="IKG2" s="715"/>
      <c r="IKH2" s="715"/>
      <c r="IKI2" s="715"/>
      <c r="IKJ2" s="715"/>
      <c r="IKK2" s="715"/>
      <c r="IKL2" s="715"/>
      <c r="IKM2" s="715"/>
      <c r="IKN2" s="715"/>
      <c r="IKO2" s="715"/>
      <c r="IKP2" s="715"/>
      <c r="IKQ2" s="715"/>
      <c r="IKR2" s="715"/>
      <c r="IKS2" s="715"/>
      <c r="IKT2" s="715"/>
      <c r="IKU2" s="715"/>
      <c r="IKV2" s="715"/>
      <c r="IKW2" s="715"/>
      <c r="IKX2" s="715"/>
      <c r="IKY2" s="715"/>
      <c r="IKZ2" s="715"/>
      <c r="ILA2" s="715"/>
      <c r="ILB2" s="715"/>
      <c r="ILC2" s="715"/>
      <c r="ILD2" s="715"/>
      <c r="ILE2" s="715"/>
      <c r="ILF2" s="715"/>
      <c r="ILG2" s="715"/>
      <c r="ILH2" s="715"/>
      <c r="ILI2" s="715"/>
      <c r="ILJ2" s="715"/>
      <c r="ILK2" s="715"/>
      <c r="ILL2" s="715"/>
      <c r="ILM2" s="715"/>
      <c r="ILN2" s="715"/>
      <c r="ILO2" s="715"/>
      <c r="ILP2" s="715"/>
      <c r="ILQ2" s="715"/>
      <c r="ILR2" s="715"/>
      <c r="ILS2" s="715"/>
      <c r="ILT2" s="715"/>
      <c r="ILU2" s="715"/>
      <c r="ILV2" s="715"/>
      <c r="ILW2" s="715"/>
      <c r="ILX2" s="715"/>
      <c r="ILY2" s="715"/>
      <c r="ILZ2" s="715"/>
      <c r="IMA2" s="715"/>
      <c r="IMB2" s="715"/>
      <c r="IMC2" s="715"/>
      <c r="IMD2" s="715"/>
      <c r="IME2" s="715"/>
      <c r="IMF2" s="715"/>
      <c r="IMG2" s="715"/>
      <c r="IMH2" s="715"/>
      <c r="IMI2" s="715"/>
      <c r="IMJ2" s="715"/>
      <c r="IMK2" s="715"/>
      <c r="IML2" s="715"/>
      <c r="IMM2" s="715"/>
      <c r="IMN2" s="715"/>
      <c r="IMO2" s="715"/>
      <c r="IMP2" s="715"/>
      <c r="IMQ2" s="715"/>
      <c r="IMR2" s="715"/>
      <c r="IMS2" s="715"/>
      <c r="IMT2" s="715"/>
      <c r="IMU2" s="715"/>
      <c r="IMV2" s="715"/>
      <c r="IMW2" s="715"/>
      <c r="IMX2" s="715"/>
      <c r="IMY2" s="715"/>
      <c r="IMZ2" s="715"/>
      <c r="INA2" s="715"/>
      <c r="INB2" s="715"/>
      <c r="INC2" s="715"/>
      <c r="IND2" s="715"/>
      <c r="INE2" s="715"/>
      <c r="INF2" s="715"/>
      <c r="ING2" s="715"/>
      <c r="INH2" s="715"/>
      <c r="INI2" s="715"/>
      <c r="INJ2" s="715"/>
      <c r="INK2" s="715"/>
      <c r="INL2" s="715"/>
      <c r="INM2" s="715"/>
      <c r="INN2" s="715"/>
      <c r="INO2" s="715"/>
      <c r="INP2" s="715"/>
      <c r="INQ2" s="715"/>
      <c r="INR2" s="715"/>
      <c r="INS2" s="715"/>
      <c r="INT2" s="715"/>
      <c r="INU2" s="715"/>
      <c r="INV2" s="715"/>
      <c r="INW2" s="715"/>
      <c r="INX2" s="715"/>
      <c r="INY2" s="715"/>
      <c r="INZ2" s="715"/>
      <c r="IOA2" s="715"/>
      <c r="IOB2" s="715"/>
      <c r="IOC2" s="715"/>
      <c r="IOD2" s="715"/>
      <c r="IOE2" s="715"/>
      <c r="IOF2" s="715"/>
      <c r="IOG2" s="715"/>
      <c r="IOH2" s="715"/>
      <c r="IOI2" s="715"/>
      <c r="IOJ2" s="715"/>
      <c r="IOK2" s="715"/>
      <c r="IOL2" s="715"/>
      <c r="IOM2" s="715"/>
      <c r="ION2" s="715"/>
      <c r="IOO2" s="715"/>
      <c r="IOP2" s="715"/>
      <c r="IOQ2" s="715"/>
      <c r="IOR2" s="715"/>
      <c r="IOS2" s="715"/>
      <c r="IOT2" s="715"/>
      <c r="IOU2" s="715"/>
      <c r="IOV2" s="715"/>
      <c r="IOW2" s="715"/>
      <c r="IOX2" s="715"/>
      <c r="IOY2" s="715"/>
      <c r="IOZ2" s="715"/>
      <c r="IPA2" s="715"/>
      <c r="IPB2" s="715"/>
      <c r="IPC2" s="715"/>
      <c r="IPD2" s="715"/>
      <c r="IPE2" s="715"/>
      <c r="IPF2" s="715"/>
      <c r="IPG2" s="715"/>
      <c r="IPH2" s="715"/>
      <c r="IPI2" s="715"/>
      <c r="IPJ2" s="715"/>
      <c r="IPK2" s="715"/>
      <c r="IPL2" s="715"/>
      <c r="IPM2" s="715"/>
      <c r="IPN2" s="715"/>
      <c r="IPO2" s="715"/>
      <c r="IPP2" s="715"/>
      <c r="IPQ2" s="715"/>
      <c r="IPR2" s="715"/>
      <c r="IPS2" s="715"/>
      <c r="IPT2" s="715"/>
      <c r="IPU2" s="715"/>
      <c r="IPV2" s="715"/>
      <c r="IPW2" s="715"/>
      <c r="IPX2" s="715"/>
      <c r="IPY2" s="715"/>
      <c r="IPZ2" s="715"/>
      <c r="IQA2" s="715"/>
      <c r="IQB2" s="715"/>
      <c r="IQC2" s="715"/>
      <c r="IQD2" s="715"/>
      <c r="IQE2" s="715"/>
      <c r="IQF2" s="715"/>
      <c r="IQG2" s="715"/>
      <c r="IQH2" s="715"/>
      <c r="IQI2" s="715"/>
      <c r="IQJ2" s="715"/>
      <c r="IQK2" s="715"/>
      <c r="IQL2" s="715"/>
      <c r="IQM2" s="715"/>
      <c r="IQN2" s="715"/>
      <c r="IQO2" s="715"/>
      <c r="IQP2" s="715"/>
      <c r="IQQ2" s="715"/>
      <c r="IQR2" s="715"/>
      <c r="IQS2" s="715"/>
      <c r="IQT2" s="715"/>
      <c r="IQU2" s="715"/>
      <c r="IQV2" s="715"/>
      <c r="IQW2" s="715"/>
      <c r="IQX2" s="715"/>
      <c r="IQY2" s="715"/>
      <c r="IQZ2" s="715"/>
      <c r="IRA2" s="715"/>
      <c r="IRB2" s="715"/>
      <c r="IRC2" s="715"/>
      <c r="IRD2" s="715"/>
      <c r="IRE2" s="715"/>
      <c r="IRF2" s="715"/>
      <c r="IRG2" s="715"/>
      <c r="IRH2" s="715"/>
      <c r="IRI2" s="715"/>
      <c r="IRJ2" s="715"/>
      <c r="IRK2" s="715"/>
      <c r="IRL2" s="715"/>
      <c r="IRM2" s="715"/>
      <c r="IRN2" s="715"/>
      <c r="IRO2" s="715"/>
      <c r="IRP2" s="715"/>
      <c r="IRQ2" s="715"/>
      <c r="IRR2" s="715"/>
      <c r="IRS2" s="715"/>
      <c r="IRT2" s="715"/>
      <c r="IRU2" s="715"/>
      <c r="IRV2" s="715"/>
      <c r="IRW2" s="715"/>
      <c r="IRX2" s="715"/>
      <c r="IRY2" s="715"/>
      <c r="IRZ2" s="715"/>
      <c r="ISA2" s="715"/>
      <c r="ISB2" s="715"/>
      <c r="ISC2" s="715"/>
      <c r="ISD2" s="715"/>
      <c r="ISE2" s="715"/>
      <c r="ISF2" s="715"/>
      <c r="ISG2" s="715"/>
      <c r="ISH2" s="715"/>
      <c r="ISI2" s="715"/>
      <c r="ISJ2" s="715"/>
      <c r="ISK2" s="715"/>
      <c r="ISL2" s="715"/>
      <c r="ISM2" s="715"/>
      <c r="ISN2" s="715"/>
      <c r="ISO2" s="715"/>
      <c r="ISP2" s="715"/>
      <c r="ISQ2" s="715"/>
      <c r="ISR2" s="715"/>
      <c r="ISS2" s="715"/>
      <c r="IST2" s="715"/>
      <c r="ISU2" s="715"/>
      <c r="ISV2" s="715"/>
      <c r="ISW2" s="715"/>
      <c r="ISX2" s="715"/>
      <c r="ISY2" s="715"/>
      <c r="ISZ2" s="715"/>
      <c r="ITA2" s="715"/>
      <c r="ITB2" s="715"/>
      <c r="ITC2" s="715"/>
      <c r="ITD2" s="715"/>
      <c r="ITE2" s="715"/>
      <c r="ITF2" s="715"/>
      <c r="ITG2" s="715"/>
      <c r="ITH2" s="715"/>
      <c r="ITI2" s="715"/>
      <c r="ITJ2" s="715"/>
      <c r="ITK2" s="715"/>
      <c r="ITL2" s="715"/>
      <c r="ITM2" s="715"/>
      <c r="ITN2" s="715"/>
      <c r="ITO2" s="715"/>
      <c r="ITP2" s="715"/>
      <c r="ITQ2" s="715"/>
      <c r="ITR2" s="715"/>
      <c r="ITS2" s="715"/>
      <c r="ITT2" s="715"/>
      <c r="ITU2" s="715"/>
      <c r="ITV2" s="715"/>
      <c r="ITW2" s="715"/>
      <c r="ITX2" s="715"/>
      <c r="ITY2" s="715"/>
      <c r="ITZ2" s="715"/>
      <c r="IUA2" s="715"/>
      <c r="IUB2" s="715"/>
      <c r="IUC2" s="715"/>
      <c r="IUD2" s="715"/>
      <c r="IUE2" s="715"/>
      <c r="IUF2" s="715"/>
      <c r="IUG2" s="715"/>
      <c r="IUH2" s="715"/>
      <c r="IUI2" s="715"/>
      <c r="IUJ2" s="715"/>
      <c r="IUK2" s="715"/>
      <c r="IUL2" s="715"/>
      <c r="IUM2" s="715"/>
      <c r="IUN2" s="715"/>
      <c r="IUO2" s="715"/>
      <c r="IUP2" s="715"/>
      <c r="IUQ2" s="715"/>
      <c r="IUR2" s="715"/>
      <c r="IUS2" s="715"/>
      <c r="IUT2" s="715"/>
      <c r="IUU2" s="715"/>
      <c r="IUV2" s="715"/>
      <c r="IUW2" s="715"/>
      <c r="IUX2" s="715"/>
      <c r="IUY2" s="715"/>
      <c r="IUZ2" s="715"/>
      <c r="IVA2" s="715"/>
      <c r="IVB2" s="715"/>
      <c r="IVC2" s="715"/>
      <c r="IVD2" s="715"/>
      <c r="IVE2" s="715"/>
      <c r="IVF2" s="715"/>
      <c r="IVG2" s="715"/>
      <c r="IVH2" s="715"/>
      <c r="IVI2" s="715"/>
      <c r="IVJ2" s="715"/>
      <c r="IVK2" s="715"/>
      <c r="IVL2" s="715"/>
      <c r="IVM2" s="715"/>
      <c r="IVN2" s="715"/>
      <c r="IVO2" s="715"/>
      <c r="IVP2" s="715"/>
      <c r="IVQ2" s="715"/>
      <c r="IVR2" s="715"/>
      <c r="IVS2" s="715"/>
      <c r="IVT2" s="715"/>
      <c r="IVU2" s="715"/>
      <c r="IVV2" s="715"/>
      <c r="IVW2" s="715"/>
      <c r="IVX2" s="715"/>
      <c r="IVY2" s="715"/>
      <c r="IVZ2" s="715"/>
      <c r="IWA2" s="715"/>
      <c r="IWB2" s="715"/>
      <c r="IWC2" s="715"/>
      <c r="IWD2" s="715"/>
      <c r="IWE2" s="715"/>
      <c r="IWF2" s="715"/>
      <c r="IWG2" s="715"/>
      <c r="IWH2" s="715"/>
      <c r="IWI2" s="715"/>
      <c r="IWJ2" s="715"/>
      <c r="IWK2" s="715"/>
      <c r="IWL2" s="715"/>
      <c r="IWM2" s="715"/>
      <c r="IWN2" s="715"/>
      <c r="IWO2" s="715"/>
      <c r="IWP2" s="715"/>
      <c r="IWQ2" s="715"/>
      <c r="IWR2" s="715"/>
      <c r="IWS2" s="715"/>
      <c r="IWT2" s="715"/>
      <c r="IWU2" s="715"/>
      <c r="IWV2" s="715"/>
      <c r="IWW2" s="715"/>
      <c r="IWX2" s="715"/>
      <c r="IWY2" s="715"/>
      <c r="IWZ2" s="715"/>
      <c r="IXA2" s="715"/>
      <c r="IXB2" s="715"/>
      <c r="IXC2" s="715"/>
      <c r="IXD2" s="715"/>
      <c r="IXE2" s="715"/>
      <c r="IXF2" s="715"/>
      <c r="IXG2" s="715"/>
      <c r="IXH2" s="715"/>
      <c r="IXI2" s="715"/>
      <c r="IXJ2" s="715"/>
      <c r="IXK2" s="715"/>
      <c r="IXL2" s="715"/>
      <c r="IXM2" s="715"/>
      <c r="IXN2" s="715"/>
      <c r="IXO2" s="715"/>
      <c r="IXP2" s="715"/>
      <c r="IXQ2" s="715"/>
      <c r="IXR2" s="715"/>
      <c r="IXS2" s="715"/>
      <c r="IXT2" s="715"/>
      <c r="IXU2" s="715"/>
      <c r="IXV2" s="715"/>
      <c r="IXW2" s="715"/>
      <c r="IXX2" s="715"/>
      <c r="IXY2" s="715"/>
      <c r="IXZ2" s="715"/>
      <c r="IYA2" s="715"/>
      <c r="IYB2" s="715"/>
      <c r="IYC2" s="715"/>
      <c r="IYD2" s="715"/>
      <c r="IYE2" s="715"/>
      <c r="IYF2" s="715"/>
      <c r="IYG2" s="715"/>
      <c r="IYH2" s="715"/>
      <c r="IYI2" s="715"/>
      <c r="IYJ2" s="715"/>
      <c r="IYK2" s="715"/>
      <c r="IYL2" s="715"/>
      <c r="IYM2" s="715"/>
      <c r="IYN2" s="715"/>
      <c r="IYO2" s="715"/>
      <c r="IYP2" s="715"/>
      <c r="IYQ2" s="715"/>
      <c r="IYR2" s="715"/>
      <c r="IYS2" s="715"/>
      <c r="IYT2" s="715"/>
      <c r="IYU2" s="715"/>
      <c r="IYV2" s="715"/>
      <c r="IYW2" s="715"/>
      <c r="IYX2" s="715"/>
      <c r="IYY2" s="715"/>
      <c r="IYZ2" s="715"/>
      <c r="IZA2" s="715"/>
      <c r="IZB2" s="715"/>
      <c r="IZC2" s="715"/>
      <c r="IZD2" s="715"/>
      <c r="IZE2" s="715"/>
      <c r="IZF2" s="715"/>
      <c r="IZG2" s="715"/>
      <c r="IZH2" s="715"/>
      <c r="IZI2" s="715"/>
      <c r="IZJ2" s="715"/>
      <c r="IZK2" s="715"/>
      <c r="IZL2" s="715"/>
      <c r="IZM2" s="715"/>
      <c r="IZN2" s="715"/>
      <c r="IZO2" s="715"/>
      <c r="IZP2" s="715"/>
      <c r="IZQ2" s="715"/>
      <c r="IZR2" s="715"/>
      <c r="IZS2" s="715"/>
      <c r="IZT2" s="715"/>
      <c r="IZU2" s="715"/>
      <c r="IZV2" s="715"/>
      <c r="IZW2" s="715"/>
      <c r="IZX2" s="715"/>
      <c r="IZY2" s="715"/>
      <c r="IZZ2" s="715"/>
      <c r="JAA2" s="715"/>
      <c r="JAB2" s="715"/>
      <c r="JAC2" s="715"/>
      <c r="JAD2" s="715"/>
      <c r="JAE2" s="715"/>
      <c r="JAF2" s="715"/>
      <c r="JAG2" s="715"/>
      <c r="JAH2" s="715"/>
      <c r="JAI2" s="715"/>
      <c r="JAJ2" s="715"/>
      <c r="JAK2" s="715"/>
      <c r="JAL2" s="715"/>
      <c r="JAM2" s="715"/>
      <c r="JAN2" s="715"/>
      <c r="JAO2" s="715"/>
      <c r="JAP2" s="715"/>
      <c r="JAQ2" s="715"/>
      <c r="JAR2" s="715"/>
      <c r="JAS2" s="715"/>
      <c r="JAT2" s="715"/>
      <c r="JAU2" s="715"/>
      <c r="JAV2" s="715"/>
      <c r="JAW2" s="715"/>
      <c r="JAX2" s="715"/>
      <c r="JAY2" s="715"/>
      <c r="JAZ2" s="715"/>
      <c r="JBA2" s="715"/>
      <c r="JBB2" s="715"/>
      <c r="JBC2" s="715"/>
      <c r="JBD2" s="715"/>
      <c r="JBE2" s="715"/>
      <c r="JBF2" s="715"/>
      <c r="JBG2" s="715"/>
      <c r="JBH2" s="715"/>
      <c r="JBI2" s="715"/>
      <c r="JBJ2" s="715"/>
      <c r="JBK2" s="715"/>
      <c r="JBL2" s="715"/>
      <c r="JBM2" s="715"/>
      <c r="JBN2" s="715"/>
      <c r="JBO2" s="715"/>
      <c r="JBP2" s="715"/>
      <c r="JBQ2" s="715"/>
      <c r="JBR2" s="715"/>
      <c r="JBS2" s="715"/>
      <c r="JBT2" s="715"/>
      <c r="JBU2" s="715"/>
      <c r="JBV2" s="715"/>
      <c r="JBW2" s="715"/>
      <c r="JBX2" s="715"/>
      <c r="JBY2" s="715"/>
      <c r="JBZ2" s="715"/>
      <c r="JCA2" s="715"/>
      <c r="JCB2" s="715"/>
      <c r="JCC2" s="715"/>
      <c r="JCD2" s="715"/>
      <c r="JCE2" s="715"/>
      <c r="JCF2" s="715"/>
      <c r="JCG2" s="715"/>
      <c r="JCH2" s="715"/>
      <c r="JCI2" s="715"/>
      <c r="JCJ2" s="715"/>
      <c r="JCK2" s="715"/>
      <c r="JCL2" s="715"/>
      <c r="JCM2" s="715"/>
      <c r="JCN2" s="715"/>
      <c r="JCO2" s="715"/>
      <c r="JCP2" s="715"/>
      <c r="JCQ2" s="715"/>
      <c r="JCR2" s="715"/>
      <c r="JCS2" s="715"/>
      <c r="JCT2" s="715"/>
      <c r="JCU2" s="715"/>
      <c r="JCV2" s="715"/>
      <c r="JCW2" s="715"/>
      <c r="JCX2" s="715"/>
      <c r="JCY2" s="715"/>
      <c r="JCZ2" s="715"/>
      <c r="JDA2" s="715"/>
      <c r="JDB2" s="715"/>
      <c r="JDC2" s="715"/>
      <c r="JDD2" s="715"/>
      <c r="JDE2" s="715"/>
      <c r="JDF2" s="715"/>
      <c r="JDG2" s="715"/>
      <c r="JDH2" s="715"/>
      <c r="JDI2" s="715"/>
      <c r="JDJ2" s="715"/>
      <c r="JDK2" s="715"/>
      <c r="JDL2" s="715"/>
      <c r="JDM2" s="715"/>
      <c r="JDN2" s="715"/>
      <c r="JDO2" s="715"/>
      <c r="JDP2" s="715"/>
      <c r="JDQ2" s="715"/>
      <c r="JDR2" s="715"/>
      <c r="JDS2" s="715"/>
      <c r="JDT2" s="715"/>
      <c r="JDU2" s="715"/>
      <c r="JDV2" s="715"/>
      <c r="JDW2" s="715"/>
      <c r="JDX2" s="715"/>
      <c r="JDY2" s="715"/>
      <c r="JDZ2" s="715"/>
      <c r="JEA2" s="715"/>
      <c r="JEB2" s="715"/>
      <c r="JEC2" s="715"/>
      <c r="JED2" s="715"/>
      <c r="JEE2" s="715"/>
      <c r="JEF2" s="715"/>
      <c r="JEG2" s="715"/>
      <c r="JEH2" s="715"/>
      <c r="JEI2" s="715"/>
      <c r="JEJ2" s="715"/>
      <c r="JEK2" s="715"/>
      <c r="JEL2" s="715"/>
      <c r="JEM2" s="715"/>
      <c r="JEN2" s="715"/>
      <c r="JEO2" s="715"/>
      <c r="JEP2" s="715"/>
      <c r="JEQ2" s="715"/>
      <c r="JER2" s="715"/>
      <c r="JES2" s="715"/>
      <c r="JET2" s="715"/>
      <c r="JEU2" s="715"/>
      <c r="JEV2" s="715"/>
      <c r="JEW2" s="715"/>
      <c r="JEX2" s="715"/>
      <c r="JEY2" s="715"/>
      <c r="JEZ2" s="715"/>
      <c r="JFA2" s="715"/>
      <c r="JFB2" s="715"/>
      <c r="JFC2" s="715"/>
      <c r="JFD2" s="715"/>
      <c r="JFE2" s="715"/>
      <c r="JFF2" s="715"/>
      <c r="JFG2" s="715"/>
      <c r="JFH2" s="715"/>
      <c r="JFI2" s="715"/>
      <c r="JFJ2" s="715"/>
      <c r="JFK2" s="715"/>
      <c r="JFL2" s="715"/>
      <c r="JFM2" s="715"/>
      <c r="JFN2" s="715"/>
      <c r="JFO2" s="715"/>
      <c r="JFP2" s="715"/>
      <c r="JFQ2" s="715"/>
      <c r="JFR2" s="715"/>
      <c r="JFS2" s="715"/>
      <c r="JFT2" s="715"/>
      <c r="JFU2" s="715"/>
      <c r="JFV2" s="715"/>
      <c r="JFW2" s="715"/>
      <c r="JFX2" s="715"/>
      <c r="JFY2" s="715"/>
      <c r="JFZ2" s="715"/>
      <c r="JGA2" s="715"/>
      <c r="JGB2" s="715"/>
      <c r="JGC2" s="715"/>
      <c r="JGD2" s="715"/>
      <c r="JGE2" s="715"/>
      <c r="JGF2" s="715"/>
      <c r="JGG2" s="715"/>
      <c r="JGH2" s="715"/>
      <c r="JGI2" s="715"/>
      <c r="JGJ2" s="715"/>
      <c r="JGK2" s="715"/>
      <c r="JGL2" s="715"/>
      <c r="JGM2" s="715"/>
      <c r="JGN2" s="715"/>
      <c r="JGO2" s="715"/>
      <c r="JGP2" s="715"/>
      <c r="JGQ2" s="715"/>
      <c r="JGR2" s="715"/>
      <c r="JGS2" s="715"/>
      <c r="JGT2" s="715"/>
      <c r="JGU2" s="715"/>
      <c r="JGV2" s="715"/>
      <c r="JGW2" s="715"/>
      <c r="JGX2" s="715"/>
      <c r="JGY2" s="715"/>
      <c r="JGZ2" s="715"/>
      <c r="JHA2" s="715"/>
      <c r="JHB2" s="715"/>
      <c r="JHC2" s="715"/>
      <c r="JHD2" s="715"/>
      <c r="JHE2" s="715"/>
      <c r="JHF2" s="715"/>
      <c r="JHG2" s="715"/>
      <c r="JHH2" s="715"/>
      <c r="JHI2" s="715"/>
      <c r="JHJ2" s="715"/>
      <c r="JHK2" s="715"/>
      <c r="JHL2" s="715"/>
      <c r="JHM2" s="715"/>
      <c r="JHN2" s="715"/>
      <c r="JHO2" s="715"/>
      <c r="JHP2" s="715"/>
      <c r="JHQ2" s="715"/>
      <c r="JHR2" s="715"/>
      <c r="JHS2" s="715"/>
      <c r="JHT2" s="715"/>
      <c r="JHU2" s="715"/>
      <c r="JHV2" s="715"/>
      <c r="JHW2" s="715"/>
      <c r="JHX2" s="715"/>
      <c r="JHY2" s="715"/>
      <c r="JHZ2" s="715"/>
      <c r="JIA2" s="715"/>
      <c r="JIB2" s="715"/>
      <c r="JIC2" s="715"/>
      <c r="JID2" s="715"/>
      <c r="JIE2" s="715"/>
      <c r="JIF2" s="715"/>
      <c r="JIG2" s="715"/>
      <c r="JIH2" s="715"/>
      <c r="JII2" s="715"/>
      <c r="JIJ2" s="715"/>
      <c r="JIK2" s="715"/>
      <c r="JIL2" s="715"/>
      <c r="JIM2" s="715"/>
      <c r="JIN2" s="715"/>
      <c r="JIO2" s="715"/>
      <c r="JIP2" s="715"/>
      <c r="JIQ2" s="715"/>
      <c r="JIR2" s="715"/>
      <c r="JIS2" s="715"/>
      <c r="JIT2" s="715"/>
      <c r="JIU2" s="715"/>
      <c r="JIV2" s="715"/>
      <c r="JIW2" s="715"/>
      <c r="JIX2" s="715"/>
      <c r="JIY2" s="715"/>
      <c r="JIZ2" s="715"/>
      <c r="JJA2" s="715"/>
      <c r="JJB2" s="715"/>
      <c r="JJC2" s="715"/>
      <c r="JJD2" s="715"/>
      <c r="JJE2" s="715"/>
      <c r="JJF2" s="715"/>
      <c r="JJG2" s="715"/>
      <c r="JJH2" s="715"/>
      <c r="JJI2" s="715"/>
      <c r="JJJ2" s="715"/>
      <c r="JJK2" s="715"/>
      <c r="JJL2" s="715"/>
      <c r="JJM2" s="715"/>
      <c r="JJN2" s="715"/>
      <c r="JJO2" s="715"/>
      <c r="JJP2" s="715"/>
      <c r="JJQ2" s="715"/>
      <c r="JJR2" s="715"/>
      <c r="JJS2" s="715"/>
      <c r="JJT2" s="715"/>
      <c r="JJU2" s="715"/>
      <c r="JJV2" s="715"/>
      <c r="JJW2" s="715"/>
      <c r="JJX2" s="715"/>
      <c r="JJY2" s="715"/>
      <c r="JJZ2" s="715"/>
      <c r="JKA2" s="715"/>
      <c r="JKB2" s="715"/>
      <c r="JKC2" s="715"/>
      <c r="JKD2" s="715"/>
      <c r="JKE2" s="715"/>
      <c r="JKF2" s="715"/>
      <c r="JKG2" s="715"/>
      <c r="JKH2" s="715"/>
      <c r="JKI2" s="715"/>
      <c r="JKJ2" s="715"/>
      <c r="JKK2" s="715"/>
      <c r="JKL2" s="715"/>
      <c r="JKM2" s="715"/>
      <c r="JKN2" s="715"/>
      <c r="JKO2" s="715"/>
      <c r="JKP2" s="715"/>
      <c r="JKQ2" s="715"/>
      <c r="JKR2" s="715"/>
      <c r="JKS2" s="715"/>
      <c r="JKT2" s="715"/>
      <c r="JKU2" s="715"/>
      <c r="JKV2" s="715"/>
      <c r="JKW2" s="715"/>
      <c r="JKX2" s="715"/>
      <c r="JKY2" s="715"/>
      <c r="JKZ2" s="715"/>
      <c r="JLA2" s="715"/>
      <c r="JLB2" s="715"/>
      <c r="JLC2" s="715"/>
      <c r="JLD2" s="715"/>
      <c r="JLE2" s="715"/>
      <c r="JLF2" s="715"/>
      <c r="JLG2" s="715"/>
      <c r="JLH2" s="715"/>
      <c r="JLI2" s="715"/>
      <c r="JLJ2" s="715"/>
      <c r="JLK2" s="715"/>
      <c r="JLL2" s="715"/>
      <c r="JLM2" s="715"/>
      <c r="JLN2" s="715"/>
      <c r="JLO2" s="715"/>
      <c r="JLP2" s="715"/>
      <c r="JLQ2" s="715"/>
      <c r="JLR2" s="715"/>
      <c r="JLS2" s="715"/>
      <c r="JLT2" s="715"/>
      <c r="JLU2" s="715"/>
      <c r="JLV2" s="715"/>
      <c r="JLW2" s="715"/>
      <c r="JLX2" s="715"/>
      <c r="JLY2" s="715"/>
      <c r="JLZ2" s="715"/>
      <c r="JMA2" s="715"/>
      <c r="JMB2" s="715"/>
      <c r="JMC2" s="715"/>
      <c r="JMD2" s="715"/>
      <c r="JME2" s="715"/>
      <c r="JMF2" s="715"/>
      <c r="JMG2" s="715"/>
      <c r="JMH2" s="715"/>
      <c r="JMI2" s="715"/>
      <c r="JMJ2" s="715"/>
      <c r="JMK2" s="715"/>
      <c r="JML2" s="715"/>
      <c r="JMM2" s="715"/>
      <c r="JMN2" s="715"/>
      <c r="JMO2" s="715"/>
      <c r="JMP2" s="715"/>
      <c r="JMQ2" s="715"/>
      <c r="JMR2" s="715"/>
      <c r="JMS2" s="715"/>
      <c r="JMT2" s="715"/>
      <c r="JMU2" s="715"/>
      <c r="JMV2" s="715"/>
      <c r="JMW2" s="715"/>
      <c r="JMX2" s="715"/>
      <c r="JMY2" s="715"/>
      <c r="JMZ2" s="715"/>
      <c r="JNA2" s="715"/>
      <c r="JNB2" s="715"/>
      <c r="JNC2" s="715"/>
      <c r="JND2" s="715"/>
      <c r="JNE2" s="715"/>
      <c r="JNF2" s="715"/>
      <c r="JNG2" s="715"/>
      <c r="JNH2" s="715"/>
      <c r="JNI2" s="715"/>
      <c r="JNJ2" s="715"/>
      <c r="JNK2" s="715"/>
      <c r="JNL2" s="715"/>
      <c r="JNM2" s="715"/>
      <c r="JNN2" s="715"/>
      <c r="JNO2" s="715"/>
      <c r="JNP2" s="715"/>
      <c r="JNQ2" s="715"/>
      <c r="JNR2" s="715"/>
      <c r="JNS2" s="715"/>
      <c r="JNT2" s="715"/>
      <c r="JNU2" s="715"/>
      <c r="JNV2" s="715"/>
      <c r="JNW2" s="715"/>
      <c r="JNX2" s="715"/>
      <c r="JNY2" s="715"/>
      <c r="JNZ2" s="715"/>
      <c r="JOA2" s="715"/>
      <c r="JOB2" s="715"/>
      <c r="JOC2" s="715"/>
      <c r="JOD2" s="715"/>
      <c r="JOE2" s="715"/>
      <c r="JOF2" s="715"/>
      <c r="JOG2" s="715"/>
      <c r="JOH2" s="715"/>
      <c r="JOI2" s="715"/>
      <c r="JOJ2" s="715"/>
      <c r="JOK2" s="715"/>
      <c r="JOL2" s="715"/>
      <c r="JOM2" s="715"/>
      <c r="JON2" s="715"/>
      <c r="JOO2" s="715"/>
      <c r="JOP2" s="715"/>
      <c r="JOQ2" s="715"/>
      <c r="JOR2" s="715"/>
      <c r="JOS2" s="715"/>
      <c r="JOT2" s="715"/>
      <c r="JOU2" s="715"/>
      <c r="JOV2" s="715"/>
      <c r="JOW2" s="715"/>
      <c r="JOX2" s="715"/>
      <c r="JOY2" s="715"/>
      <c r="JOZ2" s="715"/>
      <c r="JPA2" s="715"/>
      <c r="JPB2" s="715"/>
      <c r="JPC2" s="715"/>
      <c r="JPD2" s="715"/>
      <c r="JPE2" s="715"/>
      <c r="JPF2" s="715"/>
      <c r="JPG2" s="715"/>
      <c r="JPH2" s="715"/>
      <c r="JPI2" s="715"/>
      <c r="JPJ2" s="715"/>
      <c r="JPK2" s="715"/>
      <c r="JPL2" s="715"/>
      <c r="JPM2" s="715"/>
      <c r="JPN2" s="715"/>
      <c r="JPO2" s="715"/>
      <c r="JPP2" s="715"/>
      <c r="JPQ2" s="715"/>
      <c r="JPR2" s="715"/>
      <c r="JPS2" s="715"/>
      <c r="JPT2" s="715"/>
      <c r="JPU2" s="715"/>
      <c r="JPV2" s="715"/>
      <c r="JPW2" s="715"/>
      <c r="JPX2" s="715"/>
      <c r="JPY2" s="715"/>
      <c r="JPZ2" s="715"/>
      <c r="JQA2" s="715"/>
      <c r="JQB2" s="715"/>
      <c r="JQC2" s="715"/>
      <c r="JQD2" s="715"/>
      <c r="JQE2" s="715"/>
      <c r="JQF2" s="715"/>
      <c r="JQG2" s="715"/>
      <c r="JQH2" s="715"/>
      <c r="JQI2" s="715"/>
      <c r="JQJ2" s="715"/>
      <c r="JQK2" s="715"/>
      <c r="JQL2" s="715"/>
      <c r="JQM2" s="715"/>
      <c r="JQN2" s="715"/>
      <c r="JQO2" s="715"/>
      <c r="JQP2" s="715"/>
      <c r="JQQ2" s="715"/>
      <c r="JQR2" s="715"/>
      <c r="JQS2" s="715"/>
      <c r="JQT2" s="715"/>
      <c r="JQU2" s="715"/>
      <c r="JQV2" s="715"/>
      <c r="JQW2" s="715"/>
      <c r="JQX2" s="715"/>
      <c r="JQY2" s="715"/>
      <c r="JQZ2" s="715"/>
      <c r="JRA2" s="715"/>
      <c r="JRB2" s="715"/>
      <c r="JRC2" s="715"/>
      <c r="JRD2" s="715"/>
      <c r="JRE2" s="715"/>
      <c r="JRF2" s="715"/>
      <c r="JRG2" s="715"/>
      <c r="JRH2" s="715"/>
      <c r="JRI2" s="715"/>
      <c r="JRJ2" s="715"/>
      <c r="JRK2" s="715"/>
      <c r="JRL2" s="715"/>
      <c r="JRM2" s="715"/>
      <c r="JRN2" s="715"/>
      <c r="JRO2" s="715"/>
      <c r="JRP2" s="715"/>
      <c r="JRQ2" s="715"/>
      <c r="JRR2" s="715"/>
      <c r="JRS2" s="715"/>
      <c r="JRT2" s="715"/>
      <c r="JRU2" s="715"/>
      <c r="JRV2" s="715"/>
      <c r="JRW2" s="715"/>
      <c r="JRX2" s="715"/>
      <c r="JRY2" s="715"/>
      <c r="JRZ2" s="715"/>
      <c r="JSA2" s="715"/>
      <c r="JSB2" s="715"/>
      <c r="JSC2" s="715"/>
      <c r="JSD2" s="715"/>
      <c r="JSE2" s="715"/>
      <c r="JSF2" s="715"/>
      <c r="JSG2" s="715"/>
      <c r="JSH2" s="715"/>
      <c r="JSI2" s="715"/>
      <c r="JSJ2" s="715"/>
      <c r="JSK2" s="715"/>
      <c r="JSL2" s="715"/>
      <c r="JSM2" s="715"/>
      <c r="JSN2" s="715"/>
      <c r="JSO2" s="715"/>
      <c r="JSP2" s="715"/>
      <c r="JSQ2" s="715"/>
      <c r="JSR2" s="715"/>
      <c r="JSS2" s="715"/>
      <c r="JST2" s="715"/>
      <c r="JSU2" s="715"/>
      <c r="JSV2" s="715"/>
      <c r="JSW2" s="715"/>
      <c r="JSX2" s="715"/>
      <c r="JSY2" s="715"/>
      <c r="JSZ2" s="715"/>
      <c r="JTA2" s="715"/>
      <c r="JTB2" s="715"/>
      <c r="JTC2" s="715"/>
      <c r="JTD2" s="715"/>
      <c r="JTE2" s="715"/>
      <c r="JTF2" s="715"/>
      <c r="JTG2" s="715"/>
      <c r="JTH2" s="715"/>
      <c r="JTI2" s="715"/>
      <c r="JTJ2" s="715"/>
      <c r="JTK2" s="715"/>
      <c r="JTL2" s="715"/>
      <c r="JTM2" s="715"/>
      <c r="JTN2" s="715"/>
      <c r="JTO2" s="715"/>
      <c r="JTP2" s="715"/>
      <c r="JTQ2" s="715"/>
      <c r="JTR2" s="715"/>
      <c r="JTS2" s="715"/>
      <c r="JTT2" s="715"/>
      <c r="JTU2" s="715"/>
      <c r="JTV2" s="715"/>
      <c r="JTW2" s="715"/>
      <c r="JTX2" s="715"/>
      <c r="JTY2" s="715"/>
      <c r="JTZ2" s="715"/>
      <c r="JUA2" s="715"/>
      <c r="JUB2" s="715"/>
      <c r="JUC2" s="715"/>
      <c r="JUD2" s="715"/>
      <c r="JUE2" s="715"/>
      <c r="JUF2" s="715"/>
      <c r="JUG2" s="715"/>
      <c r="JUH2" s="715"/>
      <c r="JUI2" s="715"/>
      <c r="JUJ2" s="715"/>
      <c r="JUK2" s="715"/>
      <c r="JUL2" s="715"/>
      <c r="JUM2" s="715"/>
      <c r="JUN2" s="715"/>
      <c r="JUO2" s="715"/>
      <c r="JUP2" s="715"/>
      <c r="JUQ2" s="715"/>
      <c r="JUR2" s="715"/>
      <c r="JUS2" s="715"/>
      <c r="JUT2" s="715"/>
      <c r="JUU2" s="715"/>
      <c r="JUV2" s="715"/>
      <c r="JUW2" s="715"/>
      <c r="JUX2" s="715"/>
      <c r="JUY2" s="715"/>
      <c r="JUZ2" s="715"/>
      <c r="JVA2" s="715"/>
      <c r="JVB2" s="715"/>
      <c r="JVC2" s="715"/>
      <c r="JVD2" s="715"/>
      <c r="JVE2" s="715"/>
      <c r="JVF2" s="715"/>
      <c r="JVG2" s="715"/>
      <c r="JVH2" s="715"/>
      <c r="JVI2" s="715"/>
      <c r="JVJ2" s="715"/>
      <c r="JVK2" s="715"/>
      <c r="JVL2" s="715"/>
      <c r="JVM2" s="715"/>
      <c r="JVN2" s="715"/>
      <c r="JVO2" s="715"/>
      <c r="JVP2" s="715"/>
      <c r="JVQ2" s="715"/>
      <c r="JVR2" s="715"/>
      <c r="JVS2" s="715"/>
      <c r="JVT2" s="715"/>
      <c r="JVU2" s="715"/>
      <c r="JVV2" s="715"/>
      <c r="JVW2" s="715"/>
      <c r="JVX2" s="715"/>
      <c r="JVY2" s="715"/>
      <c r="JVZ2" s="715"/>
      <c r="JWA2" s="715"/>
      <c r="JWB2" s="715"/>
      <c r="JWC2" s="715"/>
      <c r="JWD2" s="715"/>
      <c r="JWE2" s="715"/>
      <c r="JWF2" s="715"/>
      <c r="JWG2" s="715"/>
      <c r="JWH2" s="715"/>
      <c r="JWI2" s="715"/>
      <c r="JWJ2" s="715"/>
      <c r="JWK2" s="715"/>
      <c r="JWL2" s="715"/>
      <c r="JWM2" s="715"/>
      <c r="JWN2" s="715"/>
      <c r="JWO2" s="715"/>
      <c r="JWP2" s="715"/>
      <c r="JWQ2" s="715"/>
      <c r="JWR2" s="715"/>
      <c r="JWS2" s="715"/>
      <c r="JWT2" s="715"/>
      <c r="JWU2" s="715"/>
      <c r="JWV2" s="715"/>
      <c r="JWW2" s="715"/>
      <c r="JWX2" s="715"/>
      <c r="JWY2" s="715"/>
      <c r="JWZ2" s="715"/>
      <c r="JXA2" s="715"/>
      <c r="JXB2" s="715"/>
      <c r="JXC2" s="715"/>
      <c r="JXD2" s="715"/>
      <c r="JXE2" s="715"/>
      <c r="JXF2" s="715"/>
      <c r="JXG2" s="715"/>
      <c r="JXH2" s="715"/>
      <c r="JXI2" s="715"/>
      <c r="JXJ2" s="715"/>
      <c r="JXK2" s="715"/>
      <c r="JXL2" s="715"/>
      <c r="JXM2" s="715"/>
      <c r="JXN2" s="715"/>
      <c r="JXO2" s="715"/>
      <c r="JXP2" s="715"/>
      <c r="JXQ2" s="715"/>
      <c r="JXR2" s="715"/>
      <c r="JXS2" s="715"/>
      <c r="JXT2" s="715"/>
      <c r="JXU2" s="715"/>
      <c r="JXV2" s="715"/>
      <c r="JXW2" s="715"/>
      <c r="JXX2" s="715"/>
      <c r="JXY2" s="715"/>
      <c r="JXZ2" s="715"/>
      <c r="JYA2" s="715"/>
      <c r="JYB2" s="715"/>
      <c r="JYC2" s="715"/>
      <c r="JYD2" s="715"/>
      <c r="JYE2" s="715"/>
      <c r="JYF2" s="715"/>
      <c r="JYG2" s="715"/>
      <c r="JYH2" s="715"/>
      <c r="JYI2" s="715"/>
      <c r="JYJ2" s="715"/>
      <c r="JYK2" s="715"/>
      <c r="JYL2" s="715"/>
      <c r="JYM2" s="715"/>
      <c r="JYN2" s="715"/>
      <c r="JYO2" s="715"/>
      <c r="JYP2" s="715"/>
      <c r="JYQ2" s="715"/>
      <c r="JYR2" s="715"/>
      <c r="JYS2" s="715"/>
      <c r="JYT2" s="715"/>
      <c r="JYU2" s="715"/>
      <c r="JYV2" s="715"/>
      <c r="JYW2" s="715"/>
      <c r="JYX2" s="715"/>
      <c r="JYY2" s="715"/>
      <c r="JYZ2" s="715"/>
      <c r="JZA2" s="715"/>
      <c r="JZB2" s="715"/>
      <c r="JZC2" s="715"/>
      <c r="JZD2" s="715"/>
      <c r="JZE2" s="715"/>
      <c r="JZF2" s="715"/>
      <c r="JZG2" s="715"/>
      <c r="JZH2" s="715"/>
      <c r="JZI2" s="715"/>
      <c r="JZJ2" s="715"/>
      <c r="JZK2" s="715"/>
      <c r="JZL2" s="715"/>
      <c r="JZM2" s="715"/>
      <c r="JZN2" s="715"/>
      <c r="JZO2" s="715"/>
      <c r="JZP2" s="715"/>
      <c r="JZQ2" s="715"/>
      <c r="JZR2" s="715"/>
      <c r="JZS2" s="715"/>
      <c r="JZT2" s="715"/>
      <c r="JZU2" s="715"/>
      <c r="JZV2" s="715"/>
      <c r="JZW2" s="715"/>
      <c r="JZX2" s="715"/>
      <c r="JZY2" s="715"/>
      <c r="JZZ2" s="715"/>
      <c r="KAA2" s="715"/>
      <c r="KAB2" s="715"/>
      <c r="KAC2" s="715"/>
      <c r="KAD2" s="715"/>
      <c r="KAE2" s="715"/>
      <c r="KAF2" s="715"/>
      <c r="KAG2" s="715"/>
      <c r="KAH2" s="715"/>
      <c r="KAI2" s="715"/>
      <c r="KAJ2" s="715"/>
      <c r="KAK2" s="715"/>
      <c r="KAL2" s="715"/>
      <c r="KAM2" s="715"/>
      <c r="KAN2" s="715"/>
      <c r="KAO2" s="715"/>
      <c r="KAP2" s="715"/>
      <c r="KAQ2" s="715"/>
      <c r="KAR2" s="715"/>
      <c r="KAS2" s="715"/>
      <c r="KAT2" s="715"/>
      <c r="KAU2" s="715"/>
      <c r="KAV2" s="715"/>
      <c r="KAW2" s="715"/>
      <c r="KAX2" s="715"/>
      <c r="KAY2" s="715"/>
      <c r="KAZ2" s="715"/>
      <c r="KBA2" s="715"/>
      <c r="KBB2" s="715"/>
      <c r="KBC2" s="715"/>
      <c r="KBD2" s="715"/>
      <c r="KBE2" s="715"/>
      <c r="KBF2" s="715"/>
      <c r="KBG2" s="715"/>
      <c r="KBH2" s="715"/>
      <c r="KBI2" s="715"/>
      <c r="KBJ2" s="715"/>
      <c r="KBK2" s="715"/>
      <c r="KBL2" s="715"/>
      <c r="KBM2" s="715"/>
      <c r="KBN2" s="715"/>
      <c r="KBO2" s="715"/>
      <c r="KBP2" s="715"/>
      <c r="KBQ2" s="715"/>
      <c r="KBR2" s="715"/>
      <c r="KBS2" s="715"/>
      <c r="KBT2" s="715"/>
      <c r="KBU2" s="715"/>
      <c r="KBV2" s="715"/>
      <c r="KBW2" s="715"/>
      <c r="KBX2" s="715"/>
      <c r="KBY2" s="715"/>
      <c r="KBZ2" s="715"/>
      <c r="KCA2" s="715"/>
      <c r="KCB2" s="715"/>
      <c r="KCC2" s="715"/>
      <c r="KCD2" s="715"/>
      <c r="KCE2" s="715"/>
      <c r="KCF2" s="715"/>
      <c r="KCG2" s="715"/>
      <c r="KCH2" s="715"/>
      <c r="KCI2" s="715"/>
      <c r="KCJ2" s="715"/>
      <c r="KCK2" s="715"/>
      <c r="KCL2" s="715"/>
      <c r="KCM2" s="715"/>
      <c r="KCN2" s="715"/>
      <c r="KCO2" s="715"/>
      <c r="KCP2" s="715"/>
      <c r="KCQ2" s="715"/>
      <c r="KCR2" s="715"/>
      <c r="KCS2" s="715"/>
      <c r="KCT2" s="715"/>
      <c r="KCU2" s="715"/>
      <c r="KCV2" s="715"/>
      <c r="KCW2" s="715"/>
      <c r="KCX2" s="715"/>
      <c r="KCY2" s="715"/>
      <c r="KCZ2" s="715"/>
      <c r="KDA2" s="715"/>
      <c r="KDB2" s="715"/>
      <c r="KDC2" s="715"/>
      <c r="KDD2" s="715"/>
      <c r="KDE2" s="715"/>
      <c r="KDF2" s="715"/>
      <c r="KDG2" s="715"/>
      <c r="KDH2" s="715"/>
      <c r="KDI2" s="715"/>
      <c r="KDJ2" s="715"/>
      <c r="KDK2" s="715"/>
      <c r="KDL2" s="715"/>
      <c r="KDM2" s="715"/>
      <c r="KDN2" s="715"/>
      <c r="KDO2" s="715"/>
      <c r="KDP2" s="715"/>
      <c r="KDQ2" s="715"/>
      <c r="KDR2" s="715"/>
      <c r="KDS2" s="715"/>
      <c r="KDT2" s="715"/>
      <c r="KDU2" s="715"/>
      <c r="KDV2" s="715"/>
      <c r="KDW2" s="715"/>
      <c r="KDX2" s="715"/>
      <c r="KDY2" s="715"/>
      <c r="KDZ2" s="715"/>
      <c r="KEA2" s="715"/>
      <c r="KEB2" s="715"/>
      <c r="KEC2" s="715"/>
      <c r="KED2" s="715"/>
      <c r="KEE2" s="715"/>
      <c r="KEF2" s="715"/>
      <c r="KEG2" s="715"/>
      <c r="KEH2" s="715"/>
      <c r="KEI2" s="715"/>
      <c r="KEJ2" s="715"/>
      <c r="KEK2" s="715"/>
      <c r="KEL2" s="715"/>
      <c r="KEM2" s="715"/>
      <c r="KEN2" s="715"/>
      <c r="KEO2" s="715"/>
      <c r="KEP2" s="715"/>
      <c r="KEQ2" s="715"/>
      <c r="KER2" s="715"/>
      <c r="KES2" s="715"/>
      <c r="KET2" s="715"/>
      <c r="KEU2" s="715"/>
      <c r="KEV2" s="715"/>
      <c r="KEW2" s="715"/>
      <c r="KEX2" s="715"/>
      <c r="KEY2" s="715"/>
      <c r="KEZ2" s="715"/>
      <c r="KFA2" s="715"/>
      <c r="KFB2" s="715"/>
      <c r="KFC2" s="715"/>
      <c r="KFD2" s="715"/>
      <c r="KFE2" s="715"/>
      <c r="KFF2" s="715"/>
      <c r="KFG2" s="715"/>
      <c r="KFH2" s="715"/>
      <c r="KFI2" s="715"/>
      <c r="KFJ2" s="715"/>
      <c r="KFK2" s="715"/>
      <c r="KFL2" s="715"/>
      <c r="KFM2" s="715"/>
      <c r="KFN2" s="715"/>
      <c r="KFO2" s="715"/>
      <c r="KFP2" s="715"/>
      <c r="KFQ2" s="715"/>
      <c r="KFR2" s="715"/>
      <c r="KFS2" s="715"/>
      <c r="KFT2" s="715"/>
      <c r="KFU2" s="715"/>
      <c r="KFV2" s="715"/>
      <c r="KFW2" s="715"/>
      <c r="KFX2" s="715"/>
      <c r="KFY2" s="715"/>
      <c r="KFZ2" s="715"/>
      <c r="KGA2" s="715"/>
      <c r="KGB2" s="715"/>
      <c r="KGC2" s="715"/>
      <c r="KGD2" s="715"/>
      <c r="KGE2" s="715"/>
      <c r="KGF2" s="715"/>
      <c r="KGG2" s="715"/>
      <c r="KGH2" s="715"/>
      <c r="KGI2" s="715"/>
      <c r="KGJ2" s="715"/>
      <c r="KGK2" s="715"/>
      <c r="KGL2" s="715"/>
      <c r="KGM2" s="715"/>
      <c r="KGN2" s="715"/>
      <c r="KGO2" s="715"/>
      <c r="KGP2" s="715"/>
      <c r="KGQ2" s="715"/>
      <c r="KGR2" s="715"/>
      <c r="KGS2" s="715"/>
      <c r="KGT2" s="715"/>
      <c r="KGU2" s="715"/>
      <c r="KGV2" s="715"/>
      <c r="KGW2" s="715"/>
      <c r="KGX2" s="715"/>
      <c r="KGY2" s="715"/>
      <c r="KGZ2" s="715"/>
      <c r="KHA2" s="715"/>
      <c r="KHB2" s="715"/>
      <c r="KHC2" s="715"/>
      <c r="KHD2" s="715"/>
      <c r="KHE2" s="715"/>
      <c r="KHF2" s="715"/>
      <c r="KHG2" s="715"/>
      <c r="KHH2" s="715"/>
      <c r="KHI2" s="715"/>
      <c r="KHJ2" s="715"/>
      <c r="KHK2" s="715"/>
      <c r="KHL2" s="715"/>
      <c r="KHM2" s="715"/>
      <c r="KHN2" s="715"/>
      <c r="KHO2" s="715"/>
      <c r="KHP2" s="715"/>
      <c r="KHQ2" s="715"/>
      <c r="KHR2" s="715"/>
      <c r="KHS2" s="715"/>
      <c r="KHT2" s="715"/>
      <c r="KHU2" s="715"/>
      <c r="KHV2" s="715"/>
      <c r="KHW2" s="715"/>
      <c r="KHX2" s="715"/>
      <c r="KHY2" s="715"/>
      <c r="KHZ2" s="715"/>
      <c r="KIA2" s="715"/>
      <c r="KIB2" s="715"/>
      <c r="KIC2" s="715"/>
      <c r="KID2" s="715"/>
      <c r="KIE2" s="715"/>
      <c r="KIF2" s="715"/>
      <c r="KIG2" s="715"/>
      <c r="KIH2" s="715"/>
      <c r="KII2" s="715"/>
      <c r="KIJ2" s="715"/>
      <c r="KIK2" s="715"/>
      <c r="KIL2" s="715"/>
      <c r="KIM2" s="715"/>
      <c r="KIN2" s="715"/>
      <c r="KIO2" s="715"/>
      <c r="KIP2" s="715"/>
      <c r="KIQ2" s="715"/>
      <c r="KIR2" s="715"/>
      <c r="KIS2" s="715"/>
      <c r="KIT2" s="715"/>
      <c r="KIU2" s="715"/>
      <c r="KIV2" s="715"/>
      <c r="KIW2" s="715"/>
      <c r="KIX2" s="715"/>
      <c r="KIY2" s="715"/>
      <c r="KIZ2" s="715"/>
      <c r="KJA2" s="715"/>
      <c r="KJB2" s="715"/>
      <c r="KJC2" s="715"/>
      <c r="KJD2" s="715"/>
      <c r="KJE2" s="715"/>
      <c r="KJF2" s="715"/>
      <c r="KJG2" s="715"/>
      <c r="KJH2" s="715"/>
      <c r="KJI2" s="715"/>
      <c r="KJJ2" s="715"/>
      <c r="KJK2" s="715"/>
      <c r="KJL2" s="715"/>
      <c r="KJM2" s="715"/>
      <c r="KJN2" s="715"/>
      <c r="KJO2" s="715"/>
      <c r="KJP2" s="715"/>
      <c r="KJQ2" s="715"/>
      <c r="KJR2" s="715"/>
      <c r="KJS2" s="715"/>
      <c r="KJT2" s="715"/>
      <c r="KJU2" s="715"/>
      <c r="KJV2" s="715"/>
      <c r="KJW2" s="715"/>
      <c r="KJX2" s="715"/>
      <c r="KJY2" s="715"/>
      <c r="KJZ2" s="715"/>
      <c r="KKA2" s="715"/>
      <c r="KKB2" s="715"/>
      <c r="KKC2" s="715"/>
      <c r="KKD2" s="715"/>
      <c r="KKE2" s="715"/>
      <c r="KKF2" s="715"/>
      <c r="KKG2" s="715"/>
      <c r="KKH2" s="715"/>
      <c r="KKI2" s="715"/>
      <c r="KKJ2" s="715"/>
      <c r="KKK2" s="715"/>
      <c r="KKL2" s="715"/>
      <c r="KKM2" s="715"/>
      <c r="KKN2" s="715"/>
      <c r="KKO2" s="715"/>
      <c r="KKP2" s="715"/>
      <c r="KKQ2" s="715"/>
      <c r="KKR2" s="715"/>
      <c r="KKS2" s="715"/>
      <c r="KKT2" s="715"/>
      <c r="KKU2" s="715"/>
      <c r="KKV2" s="715"/>
      <c r="KKW2" s="715"/>
      <c r="KKX2" s="715"/>
      <c r="KKY2" s="715"/>
      <c r="KKZ2" s="715"/>
      <c r="KLA2" s="715"/>
      <c r="KLB2" s="715"/>
      <c r="KLC2" s="715"/>
      <c r="KLD2" s="715"/>
      <c r="KLE2" s="715"/>
      <c r="KLF2" s="715"/>
      <c r="KLG2" s="715"/>
      <c r="KLH2" s="715"/>
      <c r="KLI2" s="715"/>
      <c r="KLJ2" s="715"/>
      <c r="KLK2" s="715"/>
      <c r="KLL2" s="715"/>
      <c r="KLM2" s="715"/>
      <c r="KLN2" s="715"/>
      <c r="KLO2" s="715"/>
      <c r="KLP2" s="715"/>
      <c r="KLQ2" s="715"/>
      <c r="KLR2" s="715"/>
      <c r="KLS2" s="715"/>
      <c r="KLT2" s="715"/>
      <c r="KLU2" s="715"/>
      <c r="KLV2" s="715"/>
      <c r="KLW2" s="715"/>
      <c r="KLX2" s="715"/>
      <c r="KLY2" s="715"/>
      <c r="KLZ2" s="715"/>
      <c r="KMA2" s="715"/>
      <c r="KMB2" s="715"/>
      <c r="KMC2" s="715"/>
      <c r="KMD2" s="715"/>
      <c r="KME2" s="715"/>
      <c r="KMF2" s="715"/>
      <c r="KMG2" s="715"/>
      <c r="KMH2" s="715"/>
      <c r="KMI2" s="715"/>
      <c r="KMJ2" s="715"/>
      <c r="KMK2" s="715"/>
      <c r="KML2" s="715"/>
      <c r="KMM2" s="715"/>
      <c r="KMN2" s="715"/>
      <c r="KMO2" s="715"/>
      <c r="KMP2" s="715"/>
      <c r="KMQ2" s="715"/>
      <c r="KMR2" s="715"/>
      <c r="KMS2" s="715"/>
      <c r="KMT2" s="715"/>
      <c r="KMU2" s="715"/>
      <c r="KMV2" s="715"/>
      <c r="KMW2" s="715"/>
      <c r="KMX2" s="715"/>
      <c r="KMY2" s="715"/>
      <c r="KMZ2" s="715"/>
      <c r="KNA2" s="715"/>
      <c r="KNB2" s="715"/>
      <c r="KNC2" s="715"/>
      <c r="KND2" s="715"/>
      <c r="KNE2" s="715"/>
      <c r="KNF2" s="715"/>
      <c r="KNG2" s="715"/>
      <c r="KNH2" s="715"/>
      <c r="KNI2" s="715"/>
      <c r="KNJ2" s="715"/>
      <c r="KNK2" s="715"/>
      <c r="KNL2" s="715"/>
      <c r="KNM2" s="715"/>
      <c r="KNN2" s="715"/>
      <c r="KNO2" s="715"/>
      <c r="KNP2" s="715"/>
      <c r="KNQ2" s="715"/>
      <c r="KNR2" s="715"/>
      <c r="KNS2" s="715"/>
      <c r="KNT2" s="715"/>
      <c r="KNU2" s="715"/>
      <c r="KNV2" s="715"/>
      <c r="KNW2" s="715"/>
      <c r="KNX2" s="715"/>
      <c r="KNY2" s="715"/>
      <c r="KNZ2" s="715"/>
      <c r="KOA2" s="715"/>
      <c r="KOB2" s="715"/>
      <c r="KOC2" s="715"/>
      <c r="KOD2" s="715"/>
      <c r="KOE2" s="715"/>
      <c r="KOF2" s="715"/>
      <c r="KOG2" s="715"/>
      <c r="KOH2" s="715"/>
      <c r="KOI2" s="715"/>
      <c r="KOJ2" s="715"/>
      <c r="KOK2" s="715"/>
      <c r="KOL2" s="715"/>
      <c r="KOM2" s="715"/>
      <c r="KON2" s="715"/>
      <c r="KOO2" s="715"/>
      <c r="KOP2" s="715"/>
      <c r="KOQ2" s="715"/>
      <c r="KOR2" s="715"/>
      <c r="KOS2" s="715"/>
      <c r="KOT2" s="715"/>
      <c r="KOU2" s="715"/>
      <c r="KOV2" s="715"/>
      <c r="KOW2" s="715"/>
      <c r="KOX2" s="715"/>
      <c r="KOY2" s="715"/>
      <c r="KOZ2" s="715"/>
      <c r="KPA2" s="715"/>
      <c r="KPB2" s="715"/>
      <c r="KPC2" s="715"/>
      <c r="KPD2" s="715"/>
      <c r="KPE2" s="715"/>
      <c r="KPF2" s="715"/>
      <c r="KPG2" s="715"/>
      <c r="KPH2" s="715"/>
      <c r="KPI2" s="715"/>
      <c r="KPJ2" s="715"/>
      <c r="KPK2" s="715"/>
      <c r="KPL2" s="715"/>
      <c r="KPM2" s="715"/>
      <c r="KPN2" s="715"/>
      <c r="KPO2" s="715"/>
      <c r="KPP2" s="715"/>
      <c r="KPQ2" s="715"/>
      <c r="KPR2" s="715"/>
      <c r="KPS2" s="715"/>
      <c r="KPT2" s="715"/>
      <c r="KPU2" s="715"/>
      <c r="KPV2" s="715"/>
      <c r="KPW2" s="715"/>
      <c r="KPX2" s="715"/>
      <c r="KPY2" s="715"/>
      <c r="KPZ2" s="715"/>
      <c r="KQA2" s="715"/>
      <c r="KQB2" s="715"/>
      <c r="KQC2" s="715"/>
      <c r="KQD2" s="715"/>
      <c r="KQE2" s="715"/>
      <c r="KQF2" s="715"/>
      <c r="KQG2" s="715"/>
      <c r="KQH2" s="715"/>
      <c r="KQI2" s="715"/>
      <c r="KQJ2" s="715"/>
      <c r="KQK2" s="715"/>
      <c r="KQL2" s="715"/>
      <c r="KQM2" s="715"/>
      <c r="KQN2" s="715"/>
      <c r="KQO2" s="715"/>
      <c r="KQP2" s="715"/>
      <c r="KQQ2" s="715"/>
      <c r="KQR2" s="715"/>
      <c r="KQS2" s="715"/>
      <c r="KQT2" s="715"/>
      <c r="KQU2" s="715"/>
      <c r="KQV2" s="715"/>
      <c r="KQW2" s="715"/>
      <c r="KQX2" s="715"/>
      <c r="KQY2" s="715"/>
      <c r="KQZ2" s="715"/>
      <c r="KRA2" s="715"/>
      <c r="KRB2" s="715"/>
      <c r="KRC2" s="715"/>
      <c r="KRD2" s="715"/>
      <c r="KRE2" s="715"/>
      <c r="KRF2" s="715"/>
      <c r="KRG2" s="715"/>
      <c r="KRH2" s="715"/>
      <c r="KRI2" s="715"/>
      <c r="KRJ2" s="715"/>
      <c r="KRK2" s="715"/>
      <c r="KRL2" s="715"/>
      <c r="KRM2" s="715"/>
      <c r="KRN2" s="715"/>
      <c r="KRO2" s="715"/>
      <c r="KRP2" s="715"/>
      <c r="KRQ2" s="715"/>
      <c r="KRR2" s="715"/>
      <c r="KRS2" s="715"/>
      <c r="KRT2" s="715"/>
      <c r="KRU2" s="715"/>
      <c r="KRV2" s="715"/>
      <c r="KRW2" s="715"/>
      <c r="KRX2" s="715"/>
      <c r="KRY2" s="715"/>
      <c r="KRZ2" s="715"/>
      <c r="KSA2" s="715"/>
      <c r="KSB2" s="715"/>
      <c r="KSC2" s="715"/>
      <c r="KSD2" s="715"/>
      <c r="KSE2" s="715"/>
      <c r="KSF2" s="715"/>
      <c r="KSG2" s="715"/>
      <c r="KSH2" s="715"/>
      <c r="KSI2" s="715"/>
      <c r="KSJ2" s="715"/>
      <c r="KSK2" s="715"/>
      <c r="KSL2" s="715"/>
      <c r="KSM2" s="715"/>
      <c r="KSN2" s="715"/>
      <c r="KSO2" s="715"/>
      <c r="KSP2" s="715"/>
      <c r="KSQ2" s="715"/>
      <c r="KSR2" s="715"/>
      <c r="KSS2" s="715"/>
      <c r="KST2" s="715"/>
      <c r="KSU2" s="715"/>
      <c r="KSV2" s="715"/>
      <c r="KSW2" s="715"/>
      <c r="KSX2" s="715"/>
      <c r="KSY2" s="715"/>
      <c r="KSZ2" s="715"/>
      <c r="KTA2" s="715"/>
      <c r="KTB2" s="715"/>
      <c r="KTC2" s="715"/>
      <c r="KTD2" s="715"/>
      <c r="KTE2" s="715"/>
      <c r="KTF2" s="715"/>
      <c r="KTG2" s="715"/>
      <c r="KTH2" s="715"/>
      <c r="KTI2" s="715"/>
      <c r="KTJ2" s="715"/>
      <c r="KTK2" s="715"/>
      <c r="KTL2" s="715"/>
      <c r="KTM2" s="715"/>
      <c r="KTN2" s="715"/>
      <c r="KTO2" s="715"/>
      <c r="KTP2" s="715"/>
      <c r="KTQ2" s="715"/>
      <c r="KTR2" s="715"/>
      <c r="KTS2" s="715"/>
      <c r="KTT2" s="715"/>
      <c r="KTU2" s="715"/>
      <c r="KTV2" s="715"/>
      <c r="KTW2" s="715"/>
      <c r="KTX2" s="715"/>
      <c r="KTY2" s="715"/>
      <c r="KTZ2" s="715"/>
      <c r="KUA2" s="715"/>
      <c r="KUB2" s="715"/>
      <c r="KUC2" s="715"/>
      <c r="KUD2" s="715"/>
      <c r="KUE2" s="715"/>
      <c r="KUF2" s="715"/>
      <c r="KUG2" s="715"/>
      <c r="KUH2" s="715"/>
      <c r="KUI2" s="715"/>
      <c r="KUJ2" s="715"/>
      <c r="KUK2" s="715"/>
      <c r="KUL2" s="715"/>
      <c r="KUM2" s="715"/>
      <c r="KUN2" s="715"/>
      <c r="KUO2" s="715"/>
      <c r="KUP2" s="715"/>
      <c r="KUQ2" s="715"/>
      <c r="KUR2" s="715"/>
      <c r="KUS2" s="715"/>
      <c r="KUT2" s="715"/>
      <c r="KUU2" s="715"/>
      <c r="KUV2" s="715"/>
      <c r="KUW2" s="715"/>
      <c r="KUX2" s="715"/>
      <c r="KUY2" s="715"/>
      <c r="KUZ2" s="715"/>
      <c r="KVA2" s="715"/>
      <c r="KVB2" s="715"/>
      <c r="KVC2" s="715"/>
      <c r="KVD2" s="715"/>
      <c r="KVE2" s="715"/>
      <c r="KVF2" s="715"/>
      <c r="KVG2" s="715"/>
      <c r="KVH2" s="715"/>
      <c r="KVI2" s="715"/>
      <c r="KVJ2" s="715"/>
      <c r="KVK2" s="715"/>
      <c r="KVL2" s="715"/>
      <c r="KVM2" s="715"/>
      <c r="KVN2" s="715"/>
      <c r="KVO2" s="715"/>
      <c r="KVP2" s="715"/>
      <c r="KVQ2" s="715"/>
      <c r="KVR2" s="715"/>
      <c r="KVS2" s="715"/>
      <c r="KVT2" s="715"/>
      <c r="KVU2" s="715"/>
      <c r="KVV2" s="715"/>
      <c r="KVW2" s="715"/>
      <c r="KVX2" s="715"/>
      <c r="KVY2" s="715"/>
      <c r="KVZ2" s="715"/>
      <c r="KWA2" s="715"/>
      <c r="KWB2" s="715"/>
      <c r="KWC2" s="715"/>
      <c r="KWD2" s="715"/>
      <c r="KWE2" s="715"/>
      <c r="KWF2" s="715"/>
      <c r="KWG2" s="715"/>
      <c r="KWH2" s="715"/>
      <c r="KWI2" s="715"/>
      <c r="KWJ2" s="715"/>
      <c r="KWK2" s="715"/>
      <c r="KWL2" s="715"/>
      <c r="KWM2" s="715"/>
      <c r="KWN2" s="715"/>
      <c r="KWO2" s="715"/>
      <c r="KWP2" s="715"/>
      <c r="KWQ2" s="715"/>
      <c r="KWR2" s="715"/>
      <c r="KWS2" s="715"/>
      <c r="KWT2" s="715"/>
      <c r="KWU2" s="715"/>
      <c r="KWV2" s="715"/>
      <c r="KWW2" s="715"/>
      <c r="KWX2" s="715"/>
      <c r="KWY2" s="715"/>
      <c r="KWZ2" s="715"/>
      <c r="KXA2" s="715"/>
      <c r="KXB2" s="715"/>
      <c r="KXC2" s="715"/>
      <c r="KXD2" s="715"/>
      <c r="KXE2" s="715"/>
      <c r="KXF2" s="715"/>
      <c r="KXG2" s="715"/>
      <c r="KXH2" s="715"/>
      <c r="KXI2" s="715"/>
      <c r="KXJ2" s="715"/>
      <c r="KXK2" s="715"/>
      <c r="KXL2" s="715"/>
      <c r="KXM2" s="715"/>
      <c r="KXN2" s="715"/>
      <c r="KXO2" s="715"/>
      <c r="KXP2" s="715"/>
      <c r="KXQ2" s="715"/>
      <c r="KXR2" s="715"/>
      <c r="KXS2" s="715"/>
      <c r="KXT2" s="715"/>
      <c r="KXU2" s="715"/>
      <c r="KXV2" s="715"/>
      <c r="KXW2" s="715"/>
      <c r="KXX2" s="715"/>
      <c r="KXY2" s="715"/>
      <c r="KXZ2" s="715"/>
      <c r="KYA2" s="715"/>
      <c r="KYB2" s="715"/>
      <c r="KYC2" s="715"/>
      <c r="KYD2" s="715"/>
      <c r="KYE2" s="715"/>
      <c r="KYF2" s="715"/>
      <c r="KYG2" s="715"/>
      <c r="KYH2" s="715"/>
      <c r="KYI2" s="715"/>
      <c r="KYJ2" s="715"/>
      <c r="KYK2" s="715"/>
      <c r="KYL2" s="715"/>
      <c r="KYM2" s="715"/>
      <c r="KYN2" s="715"/>
      <c r="KYO2" s="715"/>
      <c r="KYP2" s="715"/>
      <c r="KYQ2" s="715"/>
      <c r="KYR2" s="715"/>
      <c r="KYS2" s="715"/>
      <c r="KYT2" s="715"/>
      <c r="KYU2" s="715"/>
      <c r="KYV2" s="715"/>
      <c r="KYW2" s="715"/>
      <c r="KYX2" s="715"/>
      <c r="KYY2" s="715"/>
      <c r="KYZ2" s="715"/>
      <c r="KZA2" s="715"/>
      <c r="KZB2" s="715"/>
      <c r="KZC2" s="715"/>
      <c r="KZD2" s="715"/>
      <c r="KZE2" s="715"/>
      <c r="KZF2" s="715"/>
      <c r="KZG2" s="715"/>
      <c r="KZH2" s="715"/>
      <c r="KZI2" s="715"/>
      <c r="KZJ2" s="715"/>
      <c r="KZK2" s="715"/>
      <c r="KZL2" s="715"/>
      <c r="KZM2" s="715"/>
      <c r="KZN2" s="715"/>
      <c r="KZO2" s="715"/>
      <c r="KZP2" s="715"/>
      <c r="KZQ2" s="715"/>
      <c r="KZR2" s="715"/>
      <c r="KZS2" s="715"/>
      <c r="KZT2" s="715"/>
      <c r="KZU2" s="715"/>
      <c r="KZV2" s="715"/>
      <c r="KZW2" s="715"/>
      <c r="KZX2" s="715"/>
      <c r="KZY2" s="715"/>
      <c r="KZZ2" s="715"/>
      <c r="LAA2" s="715"/>
      <c r="LAB2" s="715"/>
      <c r="LAC2" s="715"/>
      <c r="LAD2" s="715"/>
      <c r="LAE2" s="715"/>
      <c r="LAF2" s="715"/>
      <c r="LAG2" s="715"/>
      <c r="LAH2" s="715"/>
      <c r="LAI2" s="715"/>
      <c r="LAJ2" s="715"/>
      <c r="LAK2" s="715"/>
      <c r="LAL2" s="715"/>
      <c r="LAM2" s="715"/>
      <c r="LAN2" s="715"/>
      <c r="LAO2" s="715"/>
      <c r="LAP2" s="715"/>
      <c r="LAQ2" s="715"/>
      <c r="LAR2" s="715"/>
      <c r="LAS2" s="715"/>
      <c r="LAT2" s="715"/>
      <c r="LAU2" s="715"/>
      <c r="LAV2" s="715"/>
      <c r="LAW2" s="715"/>
      <c r="LAX2" s="715"/>
      <c r="LAY2" s="715"/>
      <c r="LAZ2" s="715"/>
      <c r="LBA2" s="715"/>
      <c r="LBB2" s="715"/>
      <c r="LBC2" s="715"/>
      <c r="LBD2" s="715"/>
      <c r="LBE2" s="715"/>
      <c r="LBF2" s="715"/>
      <c r="LBG2" s="715"/>
      <c r="LBH2" s="715"/>
      <c r="LBI2" s="715"/>
      <c r="LBJ2" s="715"/>
      <c r="LBK2" s="715"/>
      <c r="LBL2" s="715"/>
      <c r="LBM2" s="715"/>
      <c r="LBN2" s="715"/>
      <c r="LBO2" s="715"/>
      <c r="LBP2" s="715"/>
      <c r="LBQ2" s="715"/>
      <c r="LBR2" s="715"/>
      <c r="LBS2" s="715"/>
      <c r="LBT2" s="715"/>
      <c r="LBU2" s="715"/>
      <c r="LBV2" s="715"/>
      <c r="LBW2" s="715"/>
      <c r="LBX2" s="715"/>
      <c r="LBY2" s="715"/>
      <c r="LBZ2" s="715"/>
      <c r="LCA2" s="715"/>
      <c r="LCB2" s="715"/>
      <c r="LCC2" s="715"/>
      <c r="LCD2" s="715"/>
      <c r="LCE2" s="715"/>
      <c r="LCF2" s="715"/>
      <c r="LCG2" s="715"/>
      <c r="LCH2" s="715"/>
      <c r="LCI2" s="715"/>
      <c r="LCJ2" s="715"/>
      <c r="LCK2" s="715"/>
      <c r="LCL2" s="715"/>
      <c r="LCM2" s="715"/>
      <c r="LCN2" s="715"/>
      <c r="LCO2" s="715"/>
      <c r="LCP2" s="715"/>
      <c r="LCQ2" s="715"/>
      <c r="LCR2" s="715"/>
      <c r="LCS2" s="715"/>
      <c r="LCT2" s="715"/>
      <c r="LCU2" s="715"/>
      <c r="LCV2" s="715"/>
      <c r="LCW2" s="715"/>
      <c r="LCX2" s="715"/>
      <c r="LCY2" s="715"/>
      <c r="LCZ2" s="715"/>
      <c r="LDA2" s="715"/>
      <c r="LDB2" s="715"/>
      <c r="LDC2" s="715"/>
      <c r="LDD2" s="715"/>
      <c r="LDE2" s="715"/>
      <c r="LDF2" s="715"/>
      <c r="LDG2" s="715"/>
      <c r="LDH2" s="715"/>
      <c r="LDI2" s="715"/>
      <c r="LDJ2" s="715"/>
      <c r="LDK2" s="715"/>
      <c r="LDL2" s="715"/>
      <c r="LDM2" s="715"/>
      <c r="LDN2" s="715"/>
      <c r="LDO2" s="715"/>
      <c r="LDP2" s="715"/>
      <c r="LDQ2" s="715"/>
      <c r="LDR2" s="715"/>
      <c r="LDS2" s="715"/>
      <c r="LDT2" s="715"/>
      <c r="LDU2" s="715"/>
      <c r="LDV2" s="715"/>
      <c r="LDW2" s="715"/>
      <c r="LDX2" s="715"/>
      <c r="LDY2" s="715"/>
      <c r="LDZ2" s="715"/>
      <c r="LEA2" s="715"/>
      <c r="LEB2" s="715"/>
      <c r="LEC2" s="715"/>
      <c r="LED2" s="715"/>
      <c r="LEE2" s="715"/>
      <c r="LEF2" s="715"/>
      <c r="LEG2" s="715"/>
      <c r="LEH2" s="715"/>
      <c r="LEI2" s="715"/>
      <c r="LEJ2" s="715"/>
      <c r="LEK2" s="715"/>
      <c r="LEL2" s="715"/>
      <c r="LEM2" s="715"/>
      <c r="LEN2" s="715"/>
      <c r="LEO2" s="715"/>
      <c r="LEP2" s="715"/>
      <c r="LEQ2" s="715"/>
      <c r="LER2" s="715"/>
      <c r="LES2" s="715"/>
      <c r="LET2" s="715"/>
      <c r="LEU2" s="715"/>
      <c r="LEV2" s="715"/>
      <c r="LEW2" s="715"/>
      <c r="LEX2" s="715"/>
      <c r="LEY2" s="715"/>
      <c r="LEZ2" s="715"/>
      <c r="LFA2" s="715"/>
      <c r="LFB2" s="715"/>
      <c r="LFC2" s="715"/>
      <c r="LFD2" s="715"/>
      <c r="LFE2" s="715"/>
      <c r="LFF2" s="715"/>
      <c r="LFG2" s="715"/>
      <c r="LFH2" s="715"/>
      <c r="LFI2" s="715"/>
      <c r="LFJ2" s="715"/>
      <c r="LFK2" s="715"/>
      <c r="LFL2" s="715"/>
      <c r="LFM2" s="715"/>
      <c r="LFN2" s="715"/>
      <c r="LFO2" s="715"/>
      <c r="LFP2" s="715"/>
      <c r="LFQ2" s="715"/>
      <c r="LFR2" s="715"/>
      <c r="LFS2" s="715"/>
      <c r="LFT2" s="715"/>
      <c r="LFU2" s="715"/>
      <c r="LFV2" s="715"/>
      <c r="LFW2" s="715"/>
      <c r="LFX2" s="715"/>
      <c r="LFY2" s="715"/>
      <c r="LFZ2" s="715"/>
      <c r="LGA2" s="715"/>
      <c r="LGB2" s="715"/>
      <c r="LGC2" s="715"/>
      <c r="LGD2" s="715"/>
      <c r="LGE2" s="715"/>
      <c r="LGF2" s="715"/>
      <c r="LGG2" s="715"/>
      <c r="LGH2" s="715"/>
      <c r="LGI2" s="715"/>
      <c r="LGJ2" s="715"/>
      <c r="LGK2" s="715"/>
      <c r="LGL2" s="715"/>
      <c r="LGM2" s="715"/>
      <c r="LGN2" s="715"/>
      <c r="LGO2" s="715"/>
      <c r="LGP2" s="715"/>
      <c r="LGQ2" s="715"/>
      <c r="LGR2" s="715"/>
      <c r="LGS2" s="715"/>
      <c r="LGT2" s="715"/>
      <c r="LGU2" s="715"/>
      <c r="LGV2" s="715"/>
      <c r="LGW2" s="715"/>
      <c r="LGX2" s="715"/>
      <c r="LGY2" s="715"/>
      <c r="LGZ2" s="715"/>
      <c r="LHA2" s="715"/>
      <c r="LHB2" s="715"/>
      <c r="LHC2" s="715"/>
      <c r="LHD2" s="715"/>
      <c r="LHE2" s="715"/>
      <c r="LHF2" s="715"/>
      <c r="LHG2" s="715"/>
      <c r="LHH2" s="715"/>
      <c r="LHI2" s="715"/>
      <c r="LHJ2" s="715"/>
      <c r="LHK2" s="715"/>
      <c r="LHL2" s="715"/>
      <c r="LHM2" s="715"/>
      <c r="LHN2" s="715"/>
      <c r="LHO2" s="715"/>
      <c r="LHP2" s="715"/>
      <c r="LHQ2" s="715"/>
      <c r="LHR2" s="715"/>
      <c r="LHS2" s="715"/>
      <c r="LHT2" s="715"/>
      <c r="LHU2" s="715"/>
      <c r="LHV2" s="715"/>
      <c r="LHW2" s="715"/>
      <c r="LHX2" s="715"/>
      <c r="LHY2" s="715"/>
      <c r="LHZ2" s="715"/>
      <c r="LIA2" s="715"/>
      <c r="LIB2" s="715"/>
      <c r="LIC2" s="715"/>
      <c r="LID2" s="715"/>
      <c r="LIE2" s="715"/>
      <c r="LIF2" s="715"/>
      <c r="LIG2" s="715"/>
      <c r="LIH2" s="715"/>
      <c r="LII2" s="715"/>
      <c r="LIJ2" s="715"/>
      <c r="LIK2" s="715"/>
      <c r="LIL2" s="715"/>
      <c r="LIM2" s="715"/>
      <c r="LIN2" s="715"/>
      <c r="LIO2" s="715"/>
      <c r="LIP2" s="715"/>
      <c r="LIQ2" s="715"/>
      <c r="LIR2" s="715"/>
      <c r="LIS2" s="715"/>
      <c r="LIT2" s="715"/>
      <c r="LIU2" s="715"/>
      <c r="LIV2" s="715"/>
      <c r="LIW2" s="715"/>
      <c r="LIX2" s="715"/>
      <c r="LIY2" s="715"/>
      <c r="LIZ2" s="715"/>
      <c r="LJA2" s="715"/>
      <c r="LJB2" s="715"/>
      <c r="LJC2" s="715"/>
      <c r="LJD2" s="715"/>
      <c r="LJE2" s="715"/>
      <c r="LJF2" s="715"/>
      <c r="LJG2" s="715"/>
      <c r="LJH2" s="715"/>
      <c r="LJI2" s="715"/>
      <c r="LJJ2" s="715"/>
      <c r="LJK2" s="715"/>
      <c r="LJL2" s="715"/>
      <c r="LJM2" s="715"/>
      <c r="LJN2" s="715"/>
      <c r="LJO2" s="715"/>
      <c r="LJP2" s="715"/>
      <c r="LJQ2" s="715"/>
      <c r="LJR2" s="715"/>
      <c r="LJS2" s="715"/>
      <c r="LJT2" s="715"/>
      <c r="LJU2" s="715"/>
      <c r="LJV2" s="715"/>
      <c r="LJW2" s="715"/>
      <c r="LJX2" s="715"/>
      <c r="LJY2" s="715"/>
      <c r="LJZ2" s="715"/>
      <c r="LKA2" s="715"/>
      <c r="LKB2" s="715"/>
      <c r="LKC2" s="715"/>
      <c r="LKD2" s="715"/>
      <c r="LKE2" s="715"/>
      <c r="LKF2" s="715"/>
      <c r="LKG2" s="715"/>
      <c r="LKH2" s="715"/>
      <c r="LKI2" s="715"/>
      <c r="LKJ2" s="715"/>
      <c r="LKK2" s="715"/>
      <c r="LKL2" s="715"/>
      <c r="LKM2" s="715"/>
      <c r="LKN2" s="715"/>
      <c r="LKO2" s="715"/>
      <c r="LKP2" s="715"/>
      <c r="LKQ2" s="715"/>
      <c r="LKR2" s="715"/>
      <c r="LKS2" s="715"/>
      <c r="LKT2" s="715"/>
      <c r="LKU2" s="715"/>
      <c r="LKV2" s="715"/>
      <c r="LKW2" s="715"/>
      <c r="LKX2" s="715"/>
      <c r="LKY2" s="715"/>
      <c r="LKZ2" s="715"/>
      <c r="LLA2" s="715"/>
      <c r="LLB2" s="715"/>
      <c r="LLC2" s="715"/>
      <c r="LLD2" s="715"/>
      <c r="LLE2" s="715"/>
      <c r="LLF2" s="715"/>
      <c r="LLG2" s="715"/>
      <c r="LLH2" s="715"/>
      <c r="LLI2" s="715"/>
      <c r="LLJ2" s="715"/>
      <c r="LLK2" s="715"/>
      <c r="LLL2" s="715"/>
      <c r="LLM2" s="715"/>
      <c r="LLN2" s="715"/>
      <c r="LLO2" s="715"/>
      <c r="LLP2" s="715"/>
      <c r="LLQ2" s="715"/>
      <c r="LLR2" s="715"/>
      <c r="LLS2" s="715"/>
      <c r="LLT2" s="715"/>
      <c r="LLU2" s="715"/>
      <c r="LLV2" s="715"/>
      <c r="LLW2" s="715"/>
      <c r="LLX2" s="715"/>
      <c r="LLY2" s="715"/>
      <c r="LLZ2" s="715"/>
      <c r="LMA2" s="715"/>
      <c r="LMB2" s="715"/>
      <c r="LMC2" s="715"/>
      <c r="LMD2" s="715"/>
      <c r="LME2" s="715"/>
      <c r="LMF2" s="715"/>
      <c r="LMG2" s="715"/>
      <c r="LMH2" s="715"/>
      <c r="LMI2" s="715"/>
      <c r="LMJ2" s="715"/>
      <c r="LMK2" s="715"/>
      <c r="LML2" s="715"/>
      <c r="LMM2" s="715"/>
      <c r="LMN2" s="715"/>
      <c r="LMO2" s="715"/>
      <c r="LMP2" s="715"/>
      <c r="LMQ2" s="715"/>
      <c r="LMR2" s="715"/>
      <c r="LMS2" s="715"/>
      <c r="LMT2" s="715"/>
      <c r="LMU2" s="715"/>
      <c r="LMV2" s="715"/>
      <c r="LMW2" s="715"/>
      <c r="LMX2" s="715"/>
      <c r="LMY2" s="715"/>
      <c r="LMZ2" s="715"/>
      <c r="LNA2" s="715"/>
      <c r="LNB2" s="715"/>
      <c r="LNC2" s="715"/>
      <c r="LND2" s="715"/>
      <c r="LNE2" s="715"/>
      <c r="LNF2" s="715"/>
      <c r="LNG2" s="715"/>
      <c r="LNH2" s="715"/>
      <c r="LNI2" s="715"/>
      <c r="LNJ2" s="715"/>
      <c r="LNK2" s="715"/>
      <c r="LNL2" s="715"/>
      <c r="LNM2" s="715"/>
      <c r="LNN2" s="715"/>
      <c r="LNO2" s="715"/>
      <c r="LNP2" s="715"/>
      <c r="LNQ2" s="715"/>
      <c r="LNR2" s="715"/>
      <c r="LNS2" s="715"/>
      <c r="LNT2" s="715"/>
      <c r="LNU2" s="715"/>
      <c r="LNV2" s="715"/>
      <c r="LNW2" s="715"/>
      <c r="LNX2" s="715"/>
      <c r="LNY2" s="715"/>
      <c r="LNZ2" s="715"/>
      <c r="LOA2" s="715"/>
      <c r="LOB2" s="715"/>
      <c r="LOC2" s="715"/>
      <c r="LOD2" s="715"/>
      <c r="LOE2" s="715"/>
      <c r="LOF2" s="715"/>
      <c r="LOG2" s="715"/>
      <c r="LOH2" s="715"/>
      <c r="LOI2" s="715"/>
      <c r="LOJ2" s="715"/>
      <c r="LOK2" s="715"/>
      <c r="LOL2" s="715"/>
      <c r="LOM2" s="715"/>
      <c r="LON2" s="715"/>
      <c r="LOO2" s="715"/>
      <c r="LOP2" s="715"/>
      <c r="LOQ2" s="715"/>
      <c r="LOR2" s="715"/>
      <c r="LOS2" s="715"/>
      <c r="LOT2" s="715"/>
      <c r="LOU2" s="715"/>
      <c r="LOV2" s="715"/>
      <c r="LOW2" s="715"/>
      <c r="LOX2" s="715"/>
      <c r="LOY2" s="715"/>
      <c r="LOZ2" s="715"/>
      <c r="LPA2" s="715"/>
      <c r="LPB2" s="715"/>
      <c r="LPC2" s="715"/>
      <c r="LPD2" s="715"/>
      <c r="LPE2" s="715"/>
      <c r="LPF2" s="715"/>
      <c r="LPG2" s="715"/>
      <c r="LPH2" s="715"/>
      <c r="LPI2" s="715"/>
      <c r="LPJ2" s="715"/>
      <c r="LPK2" s="715"/>
      <c r="LPL2" s="715"/>
      <c r="LPM2" s="715"/>
      <c r="LPN2" s="715"/>
      <c r="LPO2" s="715"/>
      <c r="LPP2" s="715"/>
      <c r="LPQ2" s="715"/>
      <c r="LPR2" s="715"/>
      <c r="LPS2" s="715"/>
      <c r="LPT2" s="715"/>
      <c r="LPU2" s="715"/>
      <c r="LPV2" s="715"/>
      <c r="LPW2" s="715"/>
      <c r="LPX2" s="715"/>
      <c r="LPY2" s="715"/>
      <c r="LPZ2" s="715"/>
      <c r="LQA2" s="715"/>
      <c r="LQB2" s="715"/>
      <c r="LQC2" s="715"/>
      <c r="LQD2" s="715"/>
      <c r="LQE2" s="715"/>
      <c r="LQF2" s="715"/>
      <c r="LQG2" s="715"/>
      <c r="LQH2" s="715"/>
      <c r="LQI2" s="715"/>
      <c r="LQJ2" s="715"/>
      <c r="LQK2" s="715"/>
      <c r="LQL2" s="715"/>
      <c r="LQM2" s="715"/>
      <c r="LQN2" s="715"/>
      <c r="LQO2" s="715"/>
      <c r="LQP2" s="715"/>
      <c r="LQQ2" s="715"/>
      <c r="LQR2" s="715"/>
      <c r="LQS2" s="715"/>
      <c r="LQT2" s="715"/>
      <c r="LQU2" s="715"/>
      <c r="LQV2" s="715"/>
      <c r="LQW2" s="715"/>
      <c r="LQX2" s="715"/>
      <c r="LQY2" s="715"/>
      <c r="LQZ2" s="715"/>
      <c r="LRA2" s="715"/>
      <c r="LRB2" s="715"/>
      <c r="LRC2" s="715"/>
      <c r="LRD2" s="715"/>
      <c r="LRE2" s="715"/>
      <c r="LRF2" s="715"/>
      <c r="LRG2" s="715"/>
      <c r="LRH2" s="715"/>
      <c r="LRI2" s="715"/>
      <c r="LRJ2" s="715"/>
      <c r="LRK2" s="715"/>
      <c r="LRL2" s="715"/>
      <c r="LRM2" s="715"/>
      <c r="LRN2" s="715"/>
      <c r="LRO2" s="715"/>
      <c r="LRP2" s="715"/>
      <c r="LRQ2" s="715"/>
      <c r="LRR2" s="715"/>
      <c r="LRS2" s="715"/>
      <c r="LRT2" s="715"/>
      <c r="LRU2" s="715"/>
      <c r="LRV2" s="715"/>
      <c r="LRW2" s="715"/>
      <c r="LRX2" s="715"/>
      <c r="LRY2" s="715"/>
      <c r="LRZ2" s="715"/>
      <c r="LSA2" s="715"/>
      <c r="LSB2" s="715"/>
      <c r="LSC2" s="715"/>
      <c r="LSD2" s="715"/>
      <c r="LSE2" s="715"/>
      <c r="LSF2" s="715"/>
      <c r="LSG2" s="715"/>
      <c r="LSH2" s="715"/>
      <c r="LSI2" s="715"/>
      <c r="LSJ2" s="715"/>
      <c r="LSK2" s="715"/>
      <c r="LSL2" s="715"/>
      <c r="LSM2" s="715"/>
      <c r="LSN2" s="715"/>
      <c r="LSO2" s="715"/>
      <c r="LSP2" s="715"/>
      <c r="LSQ2" s="715"/>
      <c r="LSR2" s="715"/>
      <c r="LSS2" s="715"/>
      <c r="LST2" s="715"/>
      <c r="LSU2" s="715"/>
      <c r="LSV2" s="715"/>
      <c r="LSW2" s="715"/>
      <c r="LSX2" s="715"/>
      <c r="LSY2" s="715"/>
      <c r="LSZ2" s="715"/>
      <c r="LTA2" s="715"/>
      <c r="LTB2" s="715"/>
      <c r="LTC2" s="715"/>
      <c r="LTD2" s="715"/>
      <c r="LTE2" s="715"/>
      <c r="LTF2" s="715"/>
      <c r="LTG2" s="715"/>
      <c r="LTH2" s="715"/>
      <c r="LTI2" s="715"/>
      <c r="LTJ2" s="715"/>
      <c r="LTK2" s="715"/>
      <c r="LTL2" s="715"/>
      <c r="LTM2" s="715"/>
      <c r="LTN2" s="715"/>
      <c r="LTO2" s="715"/>
      <c r="LTP2" s="715"/>
      <c r="LTQ2" s="715"/>
      <c r="LTR2" s="715"/>
      <c r="LTS2" s="715"/>
      <c r="LTT2" s="715"/>
      <c r="LTU2" s="715"/>
      <c r="LTV2" s="715"/>
      <c r="LTW2" s="715"/>
      <c r="LTX2" s="715"/>
      <c r="LTY2" s="715"/>
      <c r="LTZ2" s="715"/>
      <c r="LUA2" s="715"/>
      <c r="LUB2" s="715"/>
      <c r="LUC2" s="715"/>
      <c r="LUD2" s="715"/>
      <c r="LUE2" s="715"/>
      <c r="LUF2" s="715"/>
      <c r="LUG2" s="715"/>
      <c r="LUH2" s="715"/>
      <c r="LUI2" s="715"/>
      <c r="LUJ2" s="715"/>
      <c r="LUK2" s="715"/>
      <c r="LUL2" s="715"/>
      <c r="LUM2" s="715"/>
      <c r="LUN2" s="715"/>
      <c r="LUO2" s="715"/>
      <c r="LUP2" s="715"/>
      <c r="LUQ2" s="715"/>
      <c r="LUR2" s="715"/>
      <c r="LUS2" s="715"/>
      <c r="LUT2" s="715"/>
      <c r="LUU2" s="715"/>
      <c r="LUV2" s="715"/>
      <c r="LUW2" s="715"/>
      <c r="LUX2" s="715"/>
      <c r="LUY2" s="715"/>
      <c r="LUZ2" s="715"/>
      <c r="LVA2" s="715"/>
      <c r="LVB2" s="715"/>
      <c r="LVC2" s="715"/>
      <c r="LVD2" s="715"/>
      <c r="LVE2" s="715"/>
      <c r="LVF2" s="715"/>
      <c r="LVG2" s="715"/>
      <c r="LVH2" s="715"/>
      <c r="LVI2" s="715"/>
      <c r="LVJ2" s="715"/>
      <c r="LVK2" s="715"/>
      <c r="LVL2" s="715"/>
      <c r="LVM2" s="715"/>
      <c r="LVN2" s="715"/>
      <c r="LVO2" s="715"/>
      <c r="LVP2" s="715"/>
      <c r="LVQ2" s="715"/>
      <c r="LVR2" s="715"/>
      <c r="LVS2" s="715"/>
      <c r="LVT2" s="715"/>
      <c r="LVU2" s="715"/>
      <c r="LVV2" s="715"/>
      <c r="LVW2" s="715"/>
      <c r="LVX2" s="715"/>
      <c r="LVY2" s="715"/>
      <c r="LVZ2" s="715"/>
      <c r="LWA2" s="715"/>
      <c r="LWB2" s="715"/>
      <c r="LWC2" s="715"/>
      <c r="LWD2" s="715"/>
      <c r="LWE2" s="715"/>
      <c r="LWF2" s="715"/>
      <c r="LWG2" s="715"/>
      <c r="LWH2" s="715"/>
      <c r="LWI2" s="715"/>
      <c r="LWJ2" s="715"/>
      <c r="LWK2" s="715"/>
      <c r="LWL2" s="715"/>
      <c r="LWM2" s="715"/>
      <c r="LWN2" s="715"/>
      <c r="LWO2" s="715"/>
      <c r="LWP2" s="715"/>
      <c r="LWQ2" s="715"/>
      <c r="LWR2" s="715"/>
      <c r="LWS2" s="715"/>
      <c r="LWT2" s="715"/>
      <c r="LWU2" s="715"/>
      <c r="LWV2" s="715"/>
      <c r="LWW2" s="715"/>
      <c r="LWX2" s="715"/>
      <c r="LWY2" s="715"/>
      <c r="LWZ2" s="715"/>
      <c r="LXA2" s="715"/>
      <c r="LXB2" s="715"/>
      <c r="LXC2" s="715"/>
      <c r="LXD2" s="715"/>
      <c r="LXE2" s="715"/>
      <c r="LXF2" s="715"/>
      <c r="LXG2" s="715"/>
      <c r="LXH2" s="715"/>
      <c r="LXI2" s="715"/>
      <c r="LXJ2" s="715"/>
      <c r="LXK2" s="715"/>
      <c r="LXL2" s="715"/>
      <c r="LXM2" s="715"/>
      <c r="LXN2" s="715"/>
      <c r="LXO2" s="715"/>
      <c r="LXP2" s="715"/>
      <c r="LXQ2" s="715"/>
      <c r="LXR2" s="715"/>
      <c r="LXS2" s="715"/>
      <c r="LXT2" s="715"/>
      <c r="LXU2" s="715"/>
      <c r="LXV2" s="715"/>
      <c r="LXW2" s="715"/>
      <c r="LXX2" s="715"/>
      <c r="LXY2" s="715"/>
      <c r="LXZ2" s="715"/>
      <c r="LYA2" s="715"/>
      <c r="LYB2" s="715"/>
      <c r="LYC2" s="715"/>
      <c r="LYD2" s="715"/>
      <c r="LYE2" s="715"/>
      <c r="LYF2" s="715"/>
      <c r="LYG2" s="715"/>
      <c r="LYH2" s="715"/>
      <c r="LYI2" s="715"/>
      <c r="LYJ2" s="715"/>
      <c r="LYK2" s="715"/>
      <c r="LYL2" s="715"/>
      <c r="LYM2" s="715"/>
      <c r="LYN2" s="715"/>
      <c r="LYO2" s="715"/>
      <c r="LYP2" s="715"/>
      <c r="LYQ2" s="715"/>
      <c r="LYR2" s="715"/>
      <c r="LYS2" s="715"/>
      <c r="LYT2" s="715"/>
      <c r="LYU2" s="715"/>
      <c r="LYV2" s="715"/>
      <c r="LYW2" s="715"/>
      <c r="LYX2" s="715"/>
      <c r="LYY2" s="715"/>
      <c r="LYZ2" s="715"/>
      <c r="LZA2" s="715"/>
      <c r="LZB2" s="715"/>
      <c r="LZC2" s="715"/>
      <c r="LZD2" s="715"/>
      <c r="LZE2" s="715"/>
      <c r="LZF2" s="715"/>
      <c r="LZG2" s="715"/>
      <c r="LZH2" s="715"/>
      <c r="LZI2" s="715"/>
      <c r="LZJ2" s="715"/>
      <c r="LZK2" s="715"/>
      <c r="LZL2" s="715"/>
      <c r="LZM2" s="715"/>
      <c r="LZN2" s="715"/>
      <c r="LZO2" s="715"/>
      <c r="LZP2" s="715"/>
      <c r="LZQ2" s="715"/>
      <c r="LZR2" s="715"/>
      <c r="LZS2" s="715"/>
      <c r="LZT2" s="715"/>
      <c r="LZU2" s="715"/>
      <c r="LZV2" s="715"/>
      <c r="LZW2" s="715"/>
      <c r="LZX2" s="715"/>
      <c r="LZY2" s="715"/>
      <c r="LZZ2" s="715"/>
      <c r="MAA2" s="715"/>
      <c r="MAB2" s="715"/>
      <c r="MAC2" s="715"/>
      <c r="MAD2" s="715"/>
      <c r="MAE2" s="715"/>
      <c r="MAF2" s="715"/>
      <c r="MAG2" s="715"/>
      <c r="MAH2" s="715"/>
      <c r="MAI2" s="715"/>
      <c r="MAJ2" s="715"/>
      <c r="MAK2" s="715"/>
      <c r="MAL2" s="715"/>
      <c r="MAM2" s="715"/>
      <c r="MAN2" s="715"/>
      <c r="MAO2" s="715"/>
      <c r="MAP2" s="715"/>
      <c r="MAQ2" s="715"/>
      <c r="MAR2" s="715"/>
      <c r="MAS2" s="715"/>
      <c r="MAT2" s="715"/>
      <c r="MAU2" s="715"/>
      <c r="MAV2" s="715"/>
      <c r="MAW2" s="715"/>
      <c r="MAX2" s="715"/>
      <c r="MAY2" s="715"/>
      <c r="MAZ2" s="715"/>
      <c r="MBA2" s="715"/>
      <c r="MBB2" s="715"/>
      <c r="MBC2" s="715"/>
      <c r="MBD2" s="715"/>
      <c r="MBE2" s="715"/>
      <c r="MBF2" s="715"/>
      <c r="MBG2" s="715"/>
      <c r="MBH2" s="715"/>
      <c r="MBI2" s="715"/>
      <c r="MBJ2" s="715"/>
      <c r="MBK2" s="715"/>
      <c r="MBL2" s="715"/>
      <c r="MBM2" s="715"/>
      <c r="MBN2" s="715"/>
      <c r="MBO2" s="715"/>
      <c r="MBP2" s="715"/>
      <c r="MBQ2" s="715"/>
      <c r="MBR2" s="715"/>
      <c r="MBS2" s="715"/>
      <c r="MBT2" s="715"/>
      <c r="MBU2" s="715"/>
      <c r="MBV2" s="715"/>
      <c r="MBW2" s="715"/>
      <c r="MBX2" s="715"/>
      <c r="MBY2" s="715"/>
      <c r="MBZ2" s="715"/>
      <c r="MCA2" s="715"/>
      <c r="MCB2" s="715"/>
      <c r="MCC2" s="715"/>
      <c r="MCD2" s="715"/>
      <c r="MCE2" s="715"/>
      <c r="MCF2" s="715"/>
      <c r="MCG2" s="715"/>
      <c r="MCH2" s="715"/>
      <c r="MCI2" s="715"/>
      <c r="MCJ2" s="715"/>
      <c r="MCK2" s="715"/>
      <c r="MCL2" s="715"/>
      <c r="MCM2" s="715"/>
      <c r="MCN2" s="715"/>
      <c r="MCO2" s="715"/>
      <c r="MCP2" s="715"/>
      <c r="MCQ2" s="715"/>
      <c r="MCR2" s="715"/>
      <c r="MCS2" s="715"/>
      <c r="MCT2" s="715"/>
      <c r="MCU2" s="715"/>
      <c r="MCV2" s="715"/>
      <c r="MCW2" s="715"/>
      <c r="MCX2" s="715"/>
      <c r="MCY2" s="715"/>
      <c r="MCZ2" s="715"/>
      <c r="MDA2" s="715"/>
      <c r="MDB2" s="715"/>
      <c r="MDC2" s="715"/>
      <c r="MDD2" s="715"/>
      <c r="MDE2" s="715"/>
      <c r="MDF2" s="715"/>
      <c r="MDG2" s="715"/>
      <c r="MDH2" s="715"/>
      <c r="MDI2" s="715"/>
      <c r="MDJ2" s="715"/>
      <c r="MDK2" s="715"/>
      <c r="MDL2" s="715"/>
      <c r="MDM2" s="715"/>
      <c r="MDN2" s="715"/>
      <c r="MDO2" s="715"/>
      <c r="MDP2" s="715"/>
      <c r="MDQ2" s="715"/>
      <c r="MDR2" s="715"/>
      <c r="MDS2" s="715"/>
      <c r="MDT2" s="715"/>
      <c r="MDU2" s="715"/>
      <c r="MDV2" s="715"/>
      <c r="MDW2" s="715"/>
      <c r="MDX2" s="715"/>
      <c r="MDY2" s="715"/>
      <c r="MDZ2" s="715"/>
      <c r="MEA2" s="715"/>
      <c r="MEB2" s="715"/>
      <c r="MEC2" s="715"/>
      <c r="MED2" s="715"/>
      <c r="MEE2" s="715"/>
      <c r="MEF2" s="715"/>
      <c r="MEG2" s="715"/>
      <c r="MEH2" s="715"/>
      <c r="MEI2" s="715"/>
      <c r="MEJ2" s="715"/>
      <c r="MEK2" s="715"/>
      <c r="MEL2" s="715"/>
      <c r="MEM2" s="715"/>
      <c r="MEN2" s="715"/>
      <c r="MEO2" s="715"/>
      <c r="MEP2" s="715"/>
      <c r="MEQ2" s="715"/>
      <c r="MER2" s="715"/>
      <c r="MES2" s="715"/>
      <c r="MET2" s="715"/>
      <c r="MEU2" s="715"/>
      <c r="MEV2" s="715"/>
      <c r="MEW2" s="715"/>
      <c r="MEX2" s="715"/>
      <c r="MEY2" s="715"/>
      <c r="MEZ2" s="715"/>
      <c r="MFA2" s="715"/>
      <c r="MFB2" s="715"/>
      <c r="MFC2" s="715"/>
      <c r="MFD2" s="715"/>
      <c r="MFE2" s="715"/>
      <c r="MFF2" s="715"/>
      <c r="MFG2" s="715"/>
      <c r="MFH2" s="715"/>
      <c r="MFI2" s="715"/>
      <c r="MFJ2" s="715"/>
      <c r="MFK2" s="715"/>
      <c r="MFL2" s="715"/>
      <c r="MFM2" s="715"/>
      <c r="MFN2" s="715"/>
      <c r="MFO2" s="715"/>
      <c r="MFP2" s="715"/>
      <c r="MFQ2" s="715"/>
      <c r="MFR2" s="715"/>
      <c r="MFS2" s="715"/>
      <c r="MFT2" s="715"/>
      <c r="MFU2" s="715"/>
      <c r="MFV2" s="715"/>
      <c r="MFW2" s="715"/>
      <c r="MFX2" s="715"/>
      <c r="MFY2" s="715"/>
      <c r="MFZ2" s="715"/>
      <c r="MGA2" s="715"/>
      <c r="MGB2" s="715"/>
      <c r="MGC2" s="715"/>
      <c r="MGD2" s="715"/>
      <c r="MGE2" s="715"/>
      <c r="MGF2" s="715"/>
      <c r="MGG2" s="715"/>
      <c r="MGH2" s="715"/>
      <c r="MGI2" s="715"/>
      <c r="MGJ2" s="715"/>
      <c r="MGK2" s="715"/>
      <c r="MGL2" s="715"/>
      <c r="MGM2" s="715"/>
      <c r="MGN2" s="715"/>
      <c r="MGO2" s="715"/>
      <c r="MGP2" s="715"/>
      <c r="MGQ2" s="715"/>
      <c r="MGR2" s="715"/>
      <c r="MGS2" s="715"/>
      <c r="MGT2" s="715"/>
      <c r="MGU2" s="715"/>
      <c r="MGV2" s="715"/>
      <c r="MGW2" s="715"/>
      <c r="MGX2" s="715"/>
      <c r="MGY2" s="715"/>
      <c r="MGZ2" s="715"/>
      <c r="MHA2" s="715"/>
      <c r="MHB2" s="715"/>
      <c r="MHC2" s="715"/>
      <c r="MHD2" s="715"/>
      <c r="MHE2" s="715"/>
      <c r="MHF2" s="715"/>
      <c r="MHG2" s="715"/>
      <c r="MHH2" s="715"/>
      <c r="MHI2" s="715"/>
      <c r="MHJ2" s="715"/>
      <c r="MHK2" s="715"/>
      <c r="MHL2" s="715"/>
      <c r="MHM2" s="715"/>
      <c r="MHN2" s="715"/>
      <c r="MHO2" s="715"/>
      <c r="MHP2" s="715"/>
      <c r="MHQ2" s="715"/>
      <c r="MHR2" s="715"/>
      <c r="MHS2" s="715"/>
      <c r="MHT2" s="715"/>
      <c r="MHU2" s="715"/>
      <c r="MHV2" s="715"/>
      <c r="MHW2" s="715"/>
      <c r="MHX2" s="715"/>
      <c r="MHY2" s="715"/>
      <c r="MHZ2" s="715"/>
      <c r="MIA2" s="715"/>
      <c r="MIB2" s="715"/>
      <c r="MIC2" s="715"/>
      <c r="MID2" s="715"/>
      <c r="MIE2" s="715"/>
      <c r="MIF2" s="715"/>
      <c r="MIG2" s="715"/>
      <c r="MIH2" s="715"/>
      <c r="MII2" s="715"/>
      <c r="MIJ2" s="715"/>
      <c r="MIK2" s="715"/>
      <c r="MIL2" s="715"/>
      <c r="MIM2" s="715"/>
      <c r="MIN2" s="715"/>
      <c r="MIO2" s="715"/>
      <c r="MIP2" s="715"/>
      <c r="MIQ2" s="715"/>
      <c r="MIR2" s="715"/>
      <c r="MIS2" s="715"/>
      <c r="MIT2" s="715"/>
      <c r="MIU2" s="715"/>
      <c r="MIV2" s="715"/>
      <c r="MIW2" s="715"/>
      <c r="MIX2" s="715"/>
      <c r="MIY2" s="715"/>
      <c r="MIZ2" s="715"/>
      <c r="MJA2" s="715"/>
      <c r="MJB2" s="715"/>
      <c r="MJC2" s="715"/>
      <c r="MJD2" s="715"/>
      <c r="MJE2" s="715"/>
      <c r="MJF2" s="715"/>
      <c r="MJG2" s="715"/>
      <c r="MJH2" s="715"/>
      <c r="MJI2" s="715"/>
      <c r="MJJ2" s="715"/>
      <c r="MJK2" s="715"/>
      <c r="MJL2" s="715"/>
      <c r="MJM2" s="715"/>
      <c r="MJN2" s="715"/>
      <c r="MJO2" s="715"/>
      <c r="MJP2" s="715"/>
      <c r="MJQ2" s="715"/>
      <c r="MJR2" s="715"/>
      <c r="MJS2" s="715"/>
      <c r="MJT2" s="715"/>
      <c r="MJU2" s="715"/>
      <c r="MJV2" s="715"/>
      <c r="MJW2" s="715"/>
      <c r="MJX2" s="715"/>
      <c r="MJY2" s="715"/>
      <c r="MJZ2" s="715"/>
      <c r="MKA2" s="715"/>
      <c r="MKB2" s="715"/>
      <c r="MKC2" s="715"/>
      <c r="MKD2" s="715"/>
      <c r="MKE2" s="715"/>
      <c r="MKF2" s="715"/>
      <c r="MKG2" s="715"/>
      <c r="MKH2" s="715"/>
      <c r="MKI2" s="715"/>
      <c r="MKJ2" s="715"/>
      <c r="MKK2" s="715"/>
      <c r="MKL2" s="715"/>
      <c r="MKM2" s="715"/>
      <c r="MKN2" s="715"/>
      <c r="MKO2" s="715"/>
      <c r="MKP2" s="715"/>
      <c r="MKQ2" s="715"/>
      <c r="MKR2" s="715"/>
      <c r="MKS2" s="715"/>
      <c r="MKT2" s="715"/>
      <c r="MKU2" s="715"/>
      <c r="MKV2" s="715"/>
      <c r="MKW2" s="715"/>
      <c r="MKX2" s="715"/>
      <c r="MKY2" s="715"/>
      <c r="MKZ2" s="715"/>
      <c r="MLA2" s="715"/>
      <c r="MLB2" s="715"/>
      <c r="MLC2" s="715"/>
      <c r="MLD2" s="715"/>
      <c r="MLE2" s="715"/>
      <c r="MLF2" s="715"/>
      <c r="MLG2" s="715"/>
      <c r="MLH2" s="715"/>
      <c r="MLI2" s="715"/>
      <c r="MLJ2" s="715"/>
      <c r="MLK2" s="715"/>
      <c r="MLL2" s="715"/>
      <c r="MLM2" s="715"/>
      <c r="MLN2" s="715"/>
      <c r="MLO2" s="715"/>
      <c r="MLP2" s="715"/>
      <c r="MLQ2" s="715"/>
      <c r="MLR2" s="715"/>
      <c r="MLS2" s="715"/>
      <c r="MLT2" s="715"/>
      <c r="MLU2" s="715"/>
      <c r="MLV2" s="715"/>
      <c r="MLW2" s="715"/>
      <c r="MLX2" s="715"/>
      <c r="MLY2" s="715"/>
      <c r="MLZ2" s="715"/>
      <c r="MMA2" s="715"/>
      <c r="MMB2" s="715"/>
      <c r="MMC2" s="715"/>
      <c r="MMD2" s="715"/>
      <c r="MME2" s="715"/>
      <c r="MMF2" s="715"/>
      <c r="MMG2" s="715"/>
      <c r="MMH2" s="715"/>
      <c r="MMI2" s="715"/>
      <c r="MMJ2" s="715"/>
      <c r="MMK2" s="715"/>
      <c r="MML2" s="715"/>
      <c r="MMM2" s="715"/>
      <c r="MMN2" s="715"/>
      <c r="MMO2" s="715"/>
      <c r="MMP2" s="715"/>
      <c r="MMQ2" s="715"/>
      <c r="MMR2" s="715"/>
      <c r="MMS2" s="715"/>
      <c r="MMT2" s="715"/>
      <c r="MMU2" s="715"/>
      <c r="MMV2" s="715"/>
      <c r="MMW2" s="715"/>
      <c r="MMX2" s="715"/>
      <c r="MMY2" s="715"/>
      <c r="MMZ2" s="715"/>
      <c r="MNA2" s="715"/>
      <c r="MNB2" s="715"/>
      <c r="MNC2" s="715"/>
      <c r="MND2" s="715"/>
      <c r="MNE2" s="715"/>
      <c r="MNF2" s="715"/>
      <c r="MNG2" s="715"/>
      <c r="MNH2" s="715"/>
      <c r="MNI2" s="715"/>
      <c r="MNJ2" s="715"/>
      <c r="MNK2" s="715"/>
      <c r="MNL2" s="715"/>
      <c r="MNM2" s="715"/>
      <c r="MNN2" s="715"/>
      <c r="MNO2" s="715"/>
      <c r="MNP2" s="715"/>
      <c r="MNQ2" s="715"/>
      <c r="MNR2" s="715"/>
      <c r="MNS2" s="715"/>
      <c r="MNT2" s="715"/>
      <c r="MNU2" s="715"/>
      <c r="MNV2" s="715"/>
      <c r="MNW2" s="715"/>
      <c r="MNX2" s="715"/>
      <c r="MNY2" s="715"/>
      <c r="MNZ2" s="715"/>
      <c r="MOA2" s="715"/>
      <c r="MOB2" s="715"/>
      <c r="MOC2" s="715"/>
      <c r="MOD2" s="715"/>
      <c r="MOE2" s="715"/>
      <c r="MOF2" s="715"/>
      <c r="MOG2" s="715"/>
      <c r="MOH2" s="715"/>
      <c r="MOI2" s="715"/>
      <c r="MOJ2" s="715"/>
      <c r="MOK2" s="715"/>
      <c r="MOL2" s="715"/>
      <c r="MOM2" s="715"/>
      <c r="MON2" s="715"/>
      <c r="MOO2" s="715"/>
      <c r="MOP2" s="715"/>
      <c r="MOQ2" s="715"/>
      <c r="MOR2" s="715"/>
      <c r="MOS2" s="715"/>
      <c r="MOT2" s="715"/>
      <c r="MOU2" s="715"/>
      <c r="MOV2" s="715"/>
      <c r="MOW2" s="715"/>
      <c r="MOX2" s="715"/>
      <c r="MOY2" s="715"/>
      <c r="MOZ2" s="715"/>
      <c r="MPA2" s="715"/>
      <c r="MPB2" s="715"/>
      <c r="MPC2" s="715"/>
      <c r="MPD2" s="715"/>
      <c r="MPE2" s="715"/>
      <c r="MPF2" s="715"/>
      <c r="MPG2" s="715"/>
      <c r="MPH2" s="715"/>
      <c r="MPI2" s="715"/>
      <c r="MPJ2" s="715"/>
      <c r="MPK2" s="715"/>
      <c r="MPL2" s="715"/>
      <c r="MPM2" s="715"/>
      <c r="MPN2" s="715"/>
      <c r="MPO2" s="715"/>
      <c r="MPP2" s="715"/>
      <c r="MPQ2" s="715"/>
      <c r="MPR2" s="715"/>
      <c r="MPS2" s="715"/>
      <c r="MPT2" s="715"/>
      <c r="MPU2" s="715"/>
      <c r="MPV2" s="715"/>
      <c r="MPW2" s="715"/>
      <c r="MPX2" s="715"/>
      <c r="MPY2" s="715"/>
      <c r="MPZ2" s="715"/>
      <c r="MQA2" s="715"/>
      <c r="MQB2" s="715"/>
      <c r="MQC2" s="715"/>
      <c r="MQD2" s="715"/>
      <c r="MQE2" s="715"/>
      <c r="MQF2" s="715"/>
      <c r="MQG2" s="715"/>
      <c r="MQH2" s="715"/>
      <c r="MQI2" s="715"/>
      <c r="MQJ2" s="715"/>
      <c r="MQK2" s="715"/>
      <c r="MQL2" s="715"/>
      <c r="MQM2" s="715"/>
      <c r="MQN2" s="715"/>
      <c r="MQO2" s="715"/>
      <c r="MQP2" s="715"/>
      <c r="MQQ2" s="715"/>
      <c r="MQR2" s="715"/>
      <c r="MQS2" s="715"/>
      <c r="MQT2" s="715"/>
      <c r="MQU2" s="715"/>
      <c r="MQV2" s="715"/>
      <c r="MQW2" s="715"/>
      <c r="MQX2" s="715"/>
      <c r="MQY2" s="715"/>
      <c r="MQZ2" s="715"/>
      <c r="MRA2" s="715"/>
      <c r="MRB2" s="715"/>
      <c r="MRC2" s="715"/>
      <c r="MRD2" s="715"/>
      <c r="MRE2" s="715"/>
      <c r="MRF2" s="715"/>
      <c r="MRG2" s="715"/>
      <c r="MRH2" s="715"/>
      <c r="MRI2" s="715"/>
      <c r="MRJ2" s="715"/>
      <c r="MRK2" s="715"/>
      <c r="MRL2" s="715"/>
      <c r="MRM2" s="715"/>
      <c r="MRN2" s="715"/>
      <c r="MRO2" s="715"/>
      <c r="MRP2" s="715"/>
      <c r="MRQ2" s="715"/>
      <c r="MRR2" s="715"/>
      <c r="MRS2" s="715"/>
      <c r="MRT2" s="715"/>
      <c r="MRU2" s="715"/>
      <c r="MRV2" s="715"/>
      <c r="MRW2" s="715"/>
      <c r="MRX2" s="715"/>
      <c r="MRY2" s="715"/>
      <c r="MRZ2" s="715"/>
      <c r="MSA2" s="715"/>
      <c r="MSB2" s="715"/>
      <c r="MSC2" s="715"/>
      <c r="MSD2" s="715"/>
      <c r="MSE2" s="715"/>
      <c r="MSF2" s="715"/>
      <c r="MSG2" s="715"/>
      <c r="MSH2" s="715"/>
      <c r="MSI2" s="715"/>
      <c r="MSJ2" s="715"/>
      <c r="MSK2" s="715"/>
      <c r="MSL2" s="715"/>
      <c r="MSM2" s="715"/>
      <c r="MSN2" s="715"/>
      <c r="MSO2" s="715"/>
      <c r="MSP2" s="715"/>
      <c r="MSQ2" s="715"/>
      <c r="MSR2" s="715"/>
      <c r="MSS2" s="715"/>
      <c r="MST2" s="715"/>
      <c r="MSU2" s="715"/>
      <c r="MSV2" s="715"/>
      <c r="MSW2" s="715"/>
      <c r="MSX2" s="715"/>
      <c r="MSY2" s="715"/>
      <c r="MSZ2" s="715"/>
      <c r="MTA2" s="715"/>
      <c r="MTB2" s="715"/>
      <c r="MTC2" s="715"/>
      <c r="MTD2" s="715"/>
      <c r="MTE2" s="715"/>
      <c r="MTF2" s="715"/>
      <c r="MTG2" s="715"/>
      <c r="MTH2" s="715"/>
      <c r="MTI2" s="715"/>
      <c r="MTJ2" s="715"/>
      <c r="MTK2" s="715"/>
      <c r="MTL2" s="715"/>
      <c r="MTM2" s="715"/>
      <c r="MTN2" s="715"/>
      <c r="MTO2" s="715"/>
      <c r="MTP2" s="715"/>
      <c r="MTQ2" s="715"/>
      <c r="MTR2" s="715"/>
      <c r="MTS2" s="715"/>
      <c r="MTT2" s="715"/>
      <c r="MTU2" s="715"/>
      <c r="MTV2" s="715"/>
      <c r="MTW2" s="715"/>
      <c r="MTX2" s="715"/>
      <c r="MTY2" s="715"/>
      <c r="MTZ2" s="715"/>
      <c r="MUA2" s="715"/>
      <c r="MUB2" s="715"/>
      <c r="MUC2" s="715"/>
      <c r="MUD2" s="715"/>
      <c r="MUE2" s="715"/>
      <c r="MUF2" s="715"/>
      <c r="MUG2" s="715"/>
      <c r="MUH2" s="715"/>
      <c r="MUI2" s="715"/>
      <c r="MUJ2" s="715"/>
      <c r="MUK2" s="715"/>
      <c r="MUL2" s="715"/>
      <c r="MUM2" s="715"/>
      <c r="MUN2" s="715"/>
      <c r="MUO2" s="715"/>
      <c r="MUP2" s="715"/>
      <c r="MUQ2" s="715"/>
      <c r="MUR2" s="715"/>
      <c r="MUS2" s="715"/>
      <c r="MUT2" s="715"/>
      <c r="MUU2" s="715"/>
      <c r="MUV2" s="715"/>
      <c r="MUW2" s="715"/>
      <c r="MUX2" s="715"/>
      <c r="MUY2" s="715"/>
      <c r="MUZ2" s="715"/>
      <c r="MVA2" s="715"/>
      <c r="MVB2" s="715"/>
      <c r="MVC2" s="715"/>
      <c r="MVD2" s="715"/>
      <c r="MVE2" s="715"/>
      <c r="MVF2" s="715"/>
      <c r="MVG2" s="715"/>
      <c r="MVH2" s="715"/>
      <c r="MVI2" s="715"/>
      <c r="MVJ2" s="715"/>
      <c r="MVK2" s="715"/>
      <c r="MVL2" s="715"/>
      <c r="MVM2" s="715"/>
      <c r="MVN2" s="715"/>
      <c r="MVO2" s="715"/>
      <c r="MVP2" s="715"/>
      <c r="MVQ2" s="715"/>
      <c r="MVR2" s="715"/>
      <c r="MVS2" s="715"/>
      <c r="MVT2" s="715"/>
      <c r="MVU2" s="715"/>
      <c r="MVV2" s="715"/>
      <c r="MVW2" s="715"/>
      <c r="MVX2" s="715"/>
      <c r="MVY2" s="715"/>
      <c r="MVZ2" s="715"/>
      <c r="MWA2" s="715"/>
      <c r="MWB2" s="715"/>
      <c r="MWC2" s="715"/>
      <c r="MWD2" s="715"/>
      <c r="MWE2" s="715"/>
      <c r="MWF2" s="715"/>
      <c r="MWG2" s="715"/>
      <c r="MWH2" s="715"/>
      <c r="MWI2" s="715"/>
      <c r="MWJ2" s="715"/>
      <c r="MWK2" s="715"/>
      <c r="MWL2" s="715"/>
      <c r="MWM2" s="715"/>
      <c r="MWN2" s="715"/>
      <c r="MWO2" s="715"/>
      <c r="MWP2" s="715"/>
      <c r="MWQ2" s="715"/>
      <c r="MWR2" s="715"/>
      <c r="MWS2" s="715"/>
      <c r="MWT2" s="715"/>
      <c r="MWU2" s="715"/>
      <c r="MWV2" s="715"/>
      <c r="MWW2" s="715"/>
      <c r="MWX2" s="715"/>
      <c r="MWY2" s="715"/>
      <c r="MWZ2" s="715"/>
      <c r="MXA2" s="715"/>
      <c r="MXB2" s="715"/>
      <c r="MXC2" s="715"/>
      <c r="MXD2" s="715"/>
      <c r="MXE2" s="715"/>
      <c r="MXF2" s="715"/>
      <c r="MXG2" s="715"/>
      <c r="MXH2" s="715"/>
      <c r="MXI2" s="715"/>
      <c r="MXJ2" s="715"/>
      <c r="MXK2" s="715"/>
      <c r="MXL2" s="715"/>
      <c r="MXM2" s="715"/>
      <c r="MXN2" s="715"/>
      <c r="MXO2" s="715"/>
      <c r="MXP2" s="715"/>
      <c r="MXQ2" s="715"/>
      <c r="MXR2" s="715"/>
      <c r="MXS2" s="715"/>
      <c r="MXT2" s="715"/>
      <c r="MXU2" s="715"/>
      <c r="MXV2" s="715"/>
      <c r="MXW2" s="715"/>
      <c r="MXX2" s="715"/>
      <c r="MXY2" s="715"/>
      <c r="MXZ2" s="715"/>
      <c r="MYA2" s="715"/>
      <c r="MYB2" s="715"/>
      <c r="MYC2" s="715"/>
      <c r="MYD2" s="715"/>
      <c r="MYE2" s="715"/>
      <c r="MYF2" s="715"/>
      <c r="MYG2" s="715"/>
      <c r="MYH2" s="715"/>
      <c r="MYI2" s="715"/>
      <c r="MYJ2" s="715"/>
      <c r="MYK2" s="715"/>
      <c r="MYL2" s="715"/>
      <c r="MYM2" s="715"/>
      <c r="MYN2" s="715"/>
      <c r="MYO2" s="715"/>
      <c r="MYP2" s="715"/>
      <c r="MYQ2" s="715"/>
      <c r="MYR2" s="715"/>
      <c r="MYS2" s="715"/>
      <c r="MYT2" s="715"/>
      <c r="MYU2" s="715"/>
      <c r="MYV2" s="715"/>
      <c r="MYW2" s="715"/>
      <c r="MYX2" s="715"/>
      <c r="MYY2" s="715"/>
      <c r="MYZ2" s="715"/>
      <c r="MZA2" s="715"/>
      <c r="MZB2" s="715"/>
      <c r="MZC2" s="715"/>
      <c r="MZD2" s="715"/>
      <c r="MZE2" s="715"/>
      <c r="MZF2" s="715"/>
      <c r="MZG2" s="715"/>
      <c r="MZH2" s="715"/>
      <c r="MZI2" s="715"/>
      <c r="MZJ2" s="715"/>
      <c r="MZK2" s="715"/>
      <c r="MZL2" s="715"/>
      <c r="MZM2" s="715"/>
      <c r="MZN2" s="715"/>
      <c r="MZO2" s="715"/>
      <c r="MZP2" s="715"/>
      <c r="MZQ2" s="715"/>
      <c r="MZR2" s="715"/>
      <c r="MZS2" s="715"/>
      <c r="MZT2" s="715"/>
      <c r="MZU2" s="715"/>
      <c r="MZV2" s="715"/>
      <c r="MZW2" s="715"/>
      <c r="MZX2" s="715"/>
      <c r="MZY2" s="715"/>
      <c r="MZZ2" s="715"/>
      <c r="NAA2" s="715"/>
      <c r="NAB2" s="715"/>
      <c r="NAC2" s="715"/>
      <c r="NAD2" s="715"/>
      <c r="NAE2" s="715"/>
      <c r="NAF2" s="715"/>
      <c r="NAG2" s="715"/>
      <c r="NAH2" s="715"/>
      <c r="NAI2" s="715"/>
      <c r="NAJ2" s="715"/>
      <c r="NAK2" s="715"/>
      <c r="NAL2" s="715"/>
      <c r="NAM2" s="715"/>
      <c r="NAN2" s="715"/>
      <c r="NAO2" s="715"/>
      <c r="NAP2" s="715"/>
      <c r="NAQ2" s="715"/>
      <c r="NAR2" s="715"/>
      <c r="NAS2" s="715"/>
      <c r="NAT2" s="715"/>
      <c r="NAU2" s="715"/>
      <c r="NAV2" s="715"/>
      <c r="NAW2" s="715"/>
      <c r="NAX2" s="715"/>
      <c r="NAY2" s="715"/>
      <c r="NAZ2" s="715"/>
      <c r="NBA2" s="715"/>
      <c r="NBB2" s="715"/>
      <c r="NBC2" s="715"/>
      <c r="NBD2" s="715"/>
      <c r="NBE2" s="715"/>
      <c r="NBF2" s="715"/>
      <c r="NBG2" s="715"/>
      <c r="NBH2" s="715"/>
      <c r="NBI2" s="715"/>
      <c r="NBJ2" s="715"/>
      <c r="NBK2" s="715"/>
      <c r="NBL2" s="715"/>
      <c r="NBM2" s="715"/>
      <c r="NBN2" s="715"/>
      <c r="NBO2" s="715"/>
      <c r="NBP2" s="715"/>
      <c r="NBQ2" s="715"/>
      <c r="NBR2" s="715"/>
      <c r="NBS2" s="715"/>
      <c r="NBT2" s="715"/>
      <c r="NBU2" s="715"/>
      <c r="NBV2" s="715"/>
      <c r="NBW2" s="715"/>
      <c r="NBX2" s="715"/>
      <c r="NBY2" s="715"/>
      <c r="NBZ2" s="715"/>
      <c r="NCA2" s="715"/>
      <c r="NCB2" s="715"/>
      <c r="NCC2" s="715"/>
      <c r="NCD2" s="715"/>
      <c r="NCE2" s="715"/>
      <c r="NCF2" s="715"/>
      <c r="NCG2" s="715"/>
      <c r="NCH2" s="715"/>
      <c r="NCI2" s="715"/>
      <c r="NCJ2" s="715"/>
      <c r="NCK2" s="715"/>
      <c r="NCL2" s="715"/>
      <c r="NCM2" s="715"/>
      <c r="NCN2" s="715"/>
      <c r="NCO2" s="715"/>
      <c r="NCP2" s="715"/>
      <c r="NCQ2" s="715"/>
      <c r="NCR2" s="715"/>
      <c r="NCS2" s="715"/>
      <c r="NCT2" s="715"/>
      <c r="NCU2" s="715"/>
      <c r="NCV2" s="715"/>
      <c r="NCW2" s="715"/>
      <c r="NCX2" s="715"/>
      <c r="NCY2" s="715"/>
      <c r="NCZ2" s="715"/>
      <c r="NDA2" s="715"/>
      <c r="NDB2" s="715"/>
      <c r="NDC2" s="715"/>
      <c r="NDD2" s="715"/>
      <c r="NDE2" s="715"/>
      <c r="NDF2" s="715"/>
      <c r="NDG2" s="715"/>
      <c r="NDH2" s="715"/>
      <c r="NDI2" s="715"/>
      <c r="NDJ2" s="715"/>
      <c r="NDK2" s="715"/>
      <c r="NDL2" s="715"/>
      <c r="NDM2" s="715"/>
      <c r="NDN2" s="715"/>
      <c r="NDO2" s="715"/>
      <c r="NDP2" s="715"/>
      <c r="NDQ2" s="715"/>
      <c r="NDR2" s="715"/>
      <c r="NDS2" s="715"/>
      <c r="NDT2" s="715"/>
      <c r="NDU2" s="715"/>
      <c r="NDV2" s="715"/>
      <c r="NDW2" s="715"/>
      <c r="NDX2" s="715"/>
      <c r="NDY2" s="715"/>
      <c r="NDZ2" s="715"/>
      <c r="NEA2" s="715"/>
      <c r="NEB2" s="715"/>
      <c r="NEC2" s="715"/>
      <c r="NED2" s="715"/>
      <c r="NEE2" s="715"/>
      <c r="NEF2" s="715"/>
      <c r="NEG2" s="715"/>
      <c r="NEH2" s="715"/>
      <c r="NEI2" s="715"/>
      <c r="NEJ2" s="715"/>
      <c r="NEK2" s="715"/>
      <c r="NEL2" s="715"/>
      <c r="NEM2" s="715"/>
      <c r="NEN2" s="715"/>
      <c r="NEO2" s="715"/>
      <c r="NEP2" s="715"/>
      <c r="NEQ2" s="715"/>
      <c r="NER2" s="715"/>
      <c r="NES2" s="715"/>
      <c r="NET2" s="715"/>
      <c r="NEU2" s="715"/>
      <c r="NEV2" s="715"/>
      <c r="NEW2" s="715"/>
      <c r="NEX2" s="715"/>
      <c r="NEY2" s="715"/>
      <c r="NEZ2" s="715"/>
      <c r="NFA2" s="715"/>
      <c r="NFB2" s="715"/>
      <c r="NFC2" s="715"/>
      <c r="NFD2" s="715"/>
      <c r="NFE2" s="715"/>
      <c r="NFF2" s="715"/>
      <c r="NFG2" s="715"/>
      <c r="NFH2" s="715"/>
      <c r="NFI2" s="715"/>
      <c r="NFJ2" s="715"/>
      <c r="NFK2" s="715"/>
      <c r="NFL2" s="715"/>
      <c r="NFM2" s="715"/>
      <c r="NFN2" s="715"/>
      <c r="NFO2" s="715"/>
      <c r="NFP2" s="715"/>
      <c r="NFQ2" s="715"/>
      <c r="NFR2" s="715"/>
      <c r="NFS2" s="715"/>
      <c r="NFT2" s="715"/>
      <c r="NFU2" s="715"/>
      <c r="NFV2" s="715"/>
      <c r="NFW2" s="715"/>
      <c r="NFX2" s="715"/>
      <c r="NFY2" s="715"/>
      <c r="NFZ2" s="715"/>
      <c r="NGA2" s="715"/>
      <c r="NGB2" s="715"/>
      <c r="NGC2" s="715"/>
      <c r="NGD2" s="715"/>
      <c r="NGE2" s="715"/>
      <c r="NGF2" s="715"/>
      <c r="NGG2" s="715"/>
      <c r="NGH2" s="715"/>
      <c r="NGI2" s="715"/>
      <c r="NGJ2" s="715"/>
      <c r="NGK2" s="715"/>
      <c r="NGL2" s="715"/>
      <c r="NGM2" s="715"/>
      <c r="NGN2" s="715"/>
      <c r="NGO2" s="715"/>
      <c r="NGP2" s="715"/>
      <c r="NGQ2" s="715"/>
      <c r="NGR2" s="715"/>
      <c r="NGS2" s="715"/>
      <c r="NGT2" s="715"/>
      <c r="NGU2" s="715"/>
      <c r="NGV2" s="715"/>
      <c r="NGW2" s="715"/>
      <c r="NGX2" s="715"/>
      <c r="NGY2" s="715"/>
      <c r="NGZ2" s="715"/>
      <c r="NHA2" s="715"/>
      <c r="NHB2" s="715"/>
      <c r="NHC2" s="715"/>
      <c r="NHD2" s="715"/>
      <c r="NHE2" s="715"/>
      <c r="NHF2" s="715"/>
      <c r="NHG2" s="715"/>
      <c r="NHH2" s="715"/>
      <c r="NHI2" s="715"/>
      <c r="NHJ2" s="715"/>
      <c r="NHK2" s="715"/>
      <c r="NHL2" s="715"/>
      <c r="NHM2" s="715"/>
      <c r="NHN2" s="715"/>
      <c r="NHO2" s="715"/>
      <c r="NHP2" s="715"/>
      <c r="NHQ2" s="715"/>
      <c r="NHR2" s="715"/>
      <c r="NHS2" s="715"/>
      <c r="NHT2" s="715"/>
      <c r="NHU2" s="715"/>
      <c r="NHV2" s="715"/>
      <c r="NHW2" s="715"/>
      <c r="NHX2" s="715"/>
      <c r="NHY2" s="715"/>
      <c r="NHZ2" s="715"/>
      <c r="NIA2" s="715"/>
      <c r="NIB2" s="715"/>
      <c r="NIC2" s="715"/>
      <c r="NID2" s="715"/>
      <c r="NIE2" s="715"/>
      <c r="NIF2" s="715"/>
      <c r="NIG2" s="715"/>
      <c r="NIH2" s="715"/>
      <c r="NII2" s="715"/>
      <c r="NIJ2" s="715"/>
      <c r="NIK2" s="715"/>
      <c r="NIL2" s="715"/>
      <c r="NIM2" s="715"/>
      <c r="NIN2" s="715"/>
      <c r="NIO2" s="715"/>
      <c r="NIP2" s="715"/>
      <c r="NIQ2" s="715"/>
      <c r="NIR2" s="715"/>
      <c r="NIS2" s="715"/>
      <c r="NIT2" s="715"/>
      <c r="NIU2" s="715"/>
      <c r="NIV2" s="715"/>
      <c r="NIW2" s="715"/>
      <c r="NIX2" s="715"/>
      <c r="NIY2" s="715"/>
      <c r="NIZ2" s="715"/>
      <c r="NJA2" s="715"/>
      <c r="NJB2" s="715"/>
      <c r="NJC2" s="715"/>
      <c r="NJD2" s="715"/>
      <c r="NJE2" s="715"/>
      <c r="NJF2" s="715"/>
      <c r="NJG2" s="715"/>
      <c r="NJH2" s="715"/>
      <c r="NJI2" s="715"/>
      <c r="NJJ2" s="715"/>
      <c r="NJK2" s="715"/>
      <c r="NJL2" s="715"/>
      <c r="NJM2" s="715"/>
      <c r="NJN2" s="715"/>
      <c r="NJO2" s="715"/>
      <c r="NJP2" s="715"/>
      <c r="NJQ2" s="715"/>
      <c r="NJR2" s="715"/>
      <c r="NJS2" s="715"/>
      <c r="NJT2" s="715"/>
      <c r="NJU2" s="715"/>
      <c r="NJV2" s="715"/>
      <c r="NJW2" s="715"/>
      <c r="NJX2" s="715"/>
      <c r="NJY2" s="715"/>
      <c r="NJZ2" s="715"/>
      <c r="NKA2" s="715"/>
      <c r="NKB2" s="715"/>
      <c r="NKC2" s="715"/>
      <c r="NKD2" s="715"/>
      <c r="NKE2" s="715"/>
      <c r="NKF2" s="715"/>
      <c r="NKG2" s="715"/>
      <c r="NKH2" s="715"/>
      <c r="NKI2" s="715"/>
      <c r="NKJ2" s="715"/>
      <c r="NKK2" s="715"/>
      <c r="NKL2" s="715"/>
      <c r="NKM2" s="715"/>
      <c r="NKN2" s="715"/>
      <c r="NKO2" s="715"/>
      <c r="NKP2" s="715"/>
      <c r="NKQ2" s="715"/>
      <c r="NKR2" s="715"/>
      <c r="NKS2" s="715"/>
      <c r="NKT2" s="715"/>
      <c r="NKU2" s="715"/>
      <c r="NKV2" s="715"/>
      <c r="NKW2" s="715"/>
      <c r="NKX2" s="715"/>
      <c r="NKY2" s="715"/>
      <c r="NKZ2" s="715"/>
      <c r="NLA2" s="715"/>
      <c r="NLB2" s="715"/>
      <c r="NLC2" s="715"/>
      <c r="NLD2" s="715"/>
      <c r="NLE2" s="715"/>
      <c r="NLF2" s="715"/>
      <c r="NLG2" s="715"/>
      <c r="NLH2" s="715"/>
      <c r="NLI2" s="715"/>
      <c r="NLJ2" s="715"/>
      <c r="NLK2" s="715"/>
      <c r="NLL2" s="715"/>
      <c r="NLM2" s="715"/>
      <c r="NLN2" s="715"/>
      <c r="NLO2" s="715"/>
      <c r="NLP2" s="715"/>
      <c r="NLQ2" s="715"/>
      <c r="NLR2" s="715"/>
      <c r="NLS2" s="715"/>
      <c r="NLT2" s="715"/>
      <c r="NLU2" s="715"/>
      <c r="NLV2" s="715"/>
      <c r="NLW2" s="715"/>
      <c r="NLX2" s="715"/>
      <c r="NLY2" s="715"/>
      <c r="NLZ2" s="715"/>
      <c r="NMA2" s="715"/>
      <c r="NMB2" s="715"/>
      <c r="NMC2" s="715"/>
      <c r="NMD2" s="715"/>
      <c r="NME2" s="715"/>
      <c r="NMF2" s="715"/>
      <c r="NMG2" s="715"/>
      <c r="NMH2" s="715"/>
      <c r="NMI2" s="715"/>
      <c r="NMJ2" s="715"/>
      <c r="NMK2" s="715"/>
      <c r="NML2" s="715"/>
      <c r="NMM2" s="715"/>
      <c r="NMN2" s="715"/>
      <c r="NMO2" s="715"/>
      <c r="NMP2" s="715"/>
      <c r="NMQ2" s="715"/>
      <c r="NMR2" s="715"/>
      <c r="NMS2" s="715"/>
      <c r="NMT2" s="715"/>
      <c r="NMU2" s="715"/>
      <c r="NMV2" s="715"/>
      <c r="NMW2" s="715"/>
      <c r="NMX2" s="715"/>
      <c r="NMY2" s="715"/>
      <c r="NMZ2" s="715"/>
      <c r="NNA2" s="715"/>
      <c r="NNB2" s="715"/>
      <c r="NNC2" s="715"/>
      <c r="NND2" s="715"/>
      <c r="NNE2" s="715"/>
      <c r="NNF2" s="715"/>
      <c r="NNG2" s="715"/>
      <c r="NNH2" s="715"/>
      <c r="NNI2" s="715"/>
      <c r="NNJ2" s="715"/>
      <c r="NNK2" s="715"/>
      <c r="NNL2" s="715"/>
      <c r="NNM2" s="715"/>
      <c r="NNN2" s="715"/>
      <c r="NNO2" s="715"/>
      <c r="NNP2" s="715"/>
      <c r="NNQ2" s="715"/>
      <c r="NNR2" s="715"/>
      <c r="NNS2" s="715"/>
      <c r="NNT2" s="715"/>
      <c r="NNU2" s="715"/>
      <c r="NNV2" s="715"/>
      <c r="NNW2" s="715"/>
      <c r="NNX2" s="715"/>
      <c r="NNY2" s="715"/>
      <c r="NNZ2" s="715"/>
      <c r="NOA2" s="715"/>
      <c r="NOB2" s="715"/>
      <c r="NOC2" s="715"/>
      <c r="NOD2" s="715"/>
      <c r="NOE2" s="715"/>
      <c r="NOF2" s="715"/>
      <c r="NOG2" s="715"/>
      <c r="NOH2" s="715"/>
      <c r="NOI2" s="715"/>
      <c r="NOJ2" s="715"/>
      <c r="NOK2" s="715"/>
      <c r="NOL2" s="715"/>
      <c r="NOM2" s="715"/>
      <c r="NON2" s="715"/>
      <c r="NOO2" s="715"/>
      <c r="NOP2" s="715"/>
      <c r="NOQ2" s="715"/>
      <c r="NOR2" s="715"/>
      <c r="NOS2" s="715"/>
      <c r="NOT2" s="715"/>
      <c r="NOU2" s="715"/>
      <c r="NOV2" s="715"/>
      <c r="NOW2" s="715"/>
      <c r="NOX2" s="715"/>
      <c r="NOY2" s="715"/>
      <c r="NOZ2" s="715"/>
      <c r="NPA2" s="715"/>
      <c r="NPB2" s="715"/>
      <c r="NPC2" s="715"/>
      <c r="NPD2" s="715"/>
      <c r="NPE2" s="715"/>
      <c r="NPF2" s="715"/>
      <c r="NPG2" s="715"/>
      <c r="NPH2" s="715"/>
      <c r="NPI2" s="715"/>
      <c r="NPJ2" s="715"/>
      <c r="NPK2" s="715"/>
      <c r="NPL2" s="715"/>
      <c r="NPM2" s="715"/>
      <c r="NPN2" s="715"/>
      <c r="NPO2" s="715"/>
      <c r="NPP2" s="715"/>
      <c r="NPQ2" s="715"/>
      <c r="NPR2" s="715"/>
      <c r="NPS2" s="715"/>
      <c r="NPT2" s="715"/>
      <c r="NPU2" s="715"/>
      <c r="NPV2" s="715"/>
      <c r="NPW2" s="715"/>
      <c r="NPX2" s="715"/>
      <c r="NPY2" s="715"/>
      <c r="NPZ2" s="715"/>
      <c r="NQA2" s="715"/>
      <c r="NQB2" s="715"/>
      <c r="NQC2" s="715"/>
      <c r="NQD2" s="715"/>
      <c r="NQE2" s="715"/>
      <c r="NQF2" s="715"/>
      <c r="NQG2" s="715"/>
      <c r="NQH2" s="715"/>
      <c r="NQI2" s="715"/>
      <c r="NQJ2" s="715"/>
      <c r="NQK2" s="715"/>
      <c r="NQL2" s="715"/>
      <c r="NQM2" s="715"/>
      <c r="NQN2" s="715"/>
      <c r="NQO2" s="715"/>
      <c r="NQP2" s="715"/>
      <c r="NQQ2" s="715"/>
      <c r="NQR2" s="715"/>
      <c r="NQS2" s="715"/>
      <c r="NQT2" s="715"/>
      <c r="NQU2" s="715"/>
      <c r="NQV2" s="715"/>
      <c r="NQW2" s="715"/>
      <c r="NQX2" s="715"/>
      <c r="NQY2" s="715"/>
      <c r="NQZ2" s="715"/>
      <c r="NRA2" s="715"/>
      <c r="NRB2" s="715"/>
      <c r="NRC2" s="715"/>
      <c r="NRD2" s="715"/>
      <c r="NRE2" s="715"/>
      <c r="NRF2" s="715"/>
      <c r="NRG2" s="715"/>
      <c r="NRH2" s="715"/>
      <c r="NRI2" s="715"/>
      <c r="NRJ2" s="715"/>
      <c r="NRK2" s="715"/>
      <c r="NRL2" s="715"/>
      <c r="NRM2" s="715"/>
      <c r="NRN2" s="715"/>
      <c r="NRO2" s="715"/>
      <c r="NRP2" s="715"/>
      <c r="NRQ2" s="715"/>
      <c r="NRR2" s="715"/>
      <c r="NRS2" s="715"/>
      <c r="NRT2" s="715"/>
      <c r="NRU2" s="715"/>
      <c r="NRV2" s="715"/>
      <c r="NRW2" s="715"/>
      <c r="NRX2" s="715"/>
      <c r="NRY2" s="715"/>
      <c r="NRZ2" s="715"/>
      <c r="NSA2" s="715"/>
      <c r="NSB2" s="715"/>
      <c r="NSC2" s="715"/>
      <c r="NSD2" s="715"/>
      <c r="NSE2" s="715"/>
      <c r="NSF2" s="715"/>
      <c r="NSG2" s="715"/>
      <c r="NSH2" s="715"/>
      <c r="NSI2" s="715"/>
      <c r="NSJ2" s="715"/>
      <c r="NSK2" s="715"/>
      <c r="NSL2" s="715"/>
      <c r="NSM2" s="715"/>
      <c r="NSN2" s="715"/>
      <c r="NSO2" s="715"/>
      <c r="NSP2" s="715"/>
      <c r="NSQ2" s="715"/>
      <c r="NSR2" s="715"/>
      <c r="NSS2" s="715"/>
      <c r="NST2" s="715"/>
      <c r="NSU2" s="715"/>
      <c r="NSV2" s="715"/>
      <c r="NSW2" s="715"/>
      <c r="NSX2" s="715"/>
      <c r="NSY2" s="715"/>
      <c r="NSZ2" s="715"/>
      <c r="NTA2" s="715"/>
      <c r="NTB2" s="715"/>
      <c r="NTC2" s="715"/>
      <c r="NTD2" s="715"/>
      <c r="NTE2" s="715"/>
      <c r="NTF2" s="715"/>
      <c r="NTG2" s="715"/>
      <c r="NTH2" s="715"/>
      <c r="NTI2" s="715"/>
      <c r="NTJ2" s="715"/>
      <c r="NTK2" s="715"/>
      <c r="NTL2" s="715"/>
      <c r="NTM2" s="715"/>
      <c r="NTN2" s="715"/>
      <c r="NTO2" s="715"/>
      <c r="NTP2" s="715"/>
      <c r="NTQ2" s="715"/>
      <c r="NTR2" s="715"/>
      <c r="NTS2" s="715"/>
      <c r="NTT2" s="715"/>
      <c r="NTU2" s="715"/>
      <c r="NTV2" s="715"/>
      <c r="NTW2" s="715"/>
      <c r="NTX2" s="715"/>
      <c r="NTY2" s="715"/>
      <c r="NTZ2" s="715"/>
      <c r="NUA2" s="715"/>
      <c r="NUB2" s="715"/>
      <c r="NUC2" s="715"/>
      <c r="NUD2" s="715"/>
      <c r="NUE2" s="715"/>
      <c r="NUF2" s="715"/>
      <c r="NUG2" s="715"/>
      <c r="NUH2" s="715"/>
      <c r="NUI2" s="715"/>
      <c r="NUJ2" s="715"/>
      <c r="NUK2" s="715"/>
      <c r="NUL2" s="715"/>
      <c r="NUM2" s="715"/>
      <c r="NUN2" s="715"/>
      <c r="NUO2" s="715"/>
      <c r="NUP2" s="715"/>
      <c r="NUQ2" s="715"/>
      <c r="NUR2" s="715"/>
      <c r="NUS2" s="715"/>
      <c r="NUT2" s="715"/>
      <c r="NUU2" s="715"/>
      <c r="NUV2" s="715"/>
      <c r="NUW2" s="715"/>
      <c r="NUX2" s="715"/>
      <c r="NUY2" s="715"/>
      <c r="NUZ2" s="715"/>
      <c r="NVA2" s="715"/>
      <c r="NVB2" s="715"/>
      <c r="NVC2" s="715"/>
      <c r="NVD2" s="715"/>
      <c r="NVE2" s="715"/>
      <c r="NVF2" s="715"/>
      <c r="NVG2" s="715"/>
      <c r="NVH2" s="715"/>
      <c r="NVI2" s="715"/>
      <c r="NVJ2" s="715"/>
      <c r="NVK2" s="715"/>
      <c r="NVL2" s="715"/>
      <c r="NVM2" s="715"/>
      <c r="NVN2" s="715"/>
      <c r="NVO2" s="715"/>
      <c r="NVP2" s="715"/>
      <c r="NVQ2" s="715"/>
      <c r="NVR2" s="715"/>
      <c r="NVS2" s="715"/>
      <c r="NVT2" s="715"/>
      <c r="NVU2" s="715"/>
      <c r="NVV2" s="715"/>
      <c r="NVW2" s="715"/>
      <c r="NVX2" s="715"/>
      <c r="NVY2" s="715"/>
      <c r="NVZ2" s="715"/>
      <c r="NWA2" s="715"/>
      <c r="NWB2" s="715"/>
      <c r="NWC2" s="715"/>
      <c r="NWD2" s="715"/>
      <c r="NWE2" s="715"/>
      <c r="NWF2" s="715"/>
      <c r="NWG2" s="715"/>
      <c r="NWH2" s="715"/>
      <c r="NWI2" s="715"/>
      <c r="NWJ2" s="715"/>
      <c r="NWK2" s="715"/>
      <c r="NWL2" s="715"/>
      <c r="NWM2" s="715"/>
      <c r="NWN2" s="715"/>
      <c r="NWO2" s="715"/>
      <c r="NWP2" s="715"/>
      <c r="NWQ2" s="715"/>
      <c r="NWR2" s="715"/>
      <c r="NWS2" s="715"/>
      <c r="NWT2" s="715"/>
      <c r="NWU2" s="715"/>
      <c r="NWV2" s="715"/>
      <c r="NWW2" s="715"/>
      <c r="NWX2" s="715"/>
      <c r="NWY2" s="715"/>
      <c r="NWZ2" s="715"/>
      <c r="NXA2" s="715"/>
      <c r="NXB2" s="715"/>
      <c r="NXC2" s="715"/>
      <c r="NXD2" s="715"/>
      <c r="NXE2" s="715"/>
      <c r="NXF2" s="715"/>
      <c r="NXG2" s="715"/>
      <c r="NXH2" s="715"/>
      <c r="NXI2" s="715"/>
      <c r="NXJ2" s="715"/>
      <c r="NXK2" s="715"/>
      <c r="NXL2" s="715"/>
      <c r="NXM2" s="715"/>
      <c r="NXN2" s="715"/>
      <c r="NXO2" s="715"/>
      <c r="NXP2" s="715"/>
      <c r="NXQ2" s="715"/>
      <c r="NXR2" s="715"/>
      <c r="NXS2" s="715"/>
      <c r="NXT2" s="715"/>
      <c r="NXU2" s="715"/>
      <c r="NXV2" s="715"/>
      <c r="NXW2" s="715"/>
      <c r="NXX2" s="715"/>
      <c r="NXY2" s="715"/>
      <c r="NXZ2" s="715"/>
      <c r="NYA2" s="715"/>
      <c r="NYB2" s="715"/>
      <c r="NYC2" s="715"/>
      <c r="NYD2" s="715"/>
      <c r="NYE2" s="715"/>
      <c r="NYF2" s="715"/>
      <c r="NYG2" s="715"/>
      <c r="NYH2" s="715"/>
      <c r="NYI2" s="715"/>
      <c r="NYJ2" s="715"/>
      <c r="NYK2" s="715"/>
      <c r="NYL2" s="715"/>
      <c r="NYM2" s="715"/>
      <c r="NYN2" s="715"/>
      <c r="NYO2" s="715"/>
      <c r="NYP2" s="715"/>
      <c r="NYQ2" s="715"/>
      <c r="NYR2" s="715"/>
      <c r="NYS2" s="715"/>
      <c r="NYT2" s="715"/>
      <c r="NYU2" s="715"/>
      <c r="NYV2" s="715"/>
      <c r="NYW2" s="715"/>
      <c r="NYX2" s="715"/>
      <c r="NYY2" s="715"/>
      <c r="NYZ2" s="715"/>
      <c r="NZA2" s="715"/>
      <c r="NZB2" s="715"/>
      <c r="NZC2" s="715"/>
      <c r="NZD2" s="715"/>
      <c r="NZE2" s="715"/>
      <c r="NZF2" s="715"/>
      <c r="NZG2" s="715"/>
      <c r="NZH2" s="715"/>
      <c r="NZI2" s="715"/>
      <c r="NZJ2" s="715"/>
      <c r="NZK2" s="715"/>
      <c r="NZL2" s="715"/>
      <c r="NZM2" s="715"/>
      <c r="NZN2" s="715"/>
      <c r="NZO2" s="715"/>
      <c r="NZP2" s="715"/>
      <c r="NZQ2" s="715"/>
      <c r="NZR2" s="715"/>
      <c r="NZS2" s="715"/>
      <c r="NZT2" s="715"/>
      <c r="NZU2" s="715"/>
      <c r="NZV2" s="715"/>
      <c r="NZW2" s="715"/>
      <c r="NZX2" s="715"/>
      <c r="NZY2" s="715"/>
      <c r="NZZ2" s="715"/>
      <c r="OAA2" s="715"/>
      <c r="OAB2" s="715"/>
      <c r="OAC2" s="715"/>
      <c r="OAD2" s="715"/>
      <c r="OAE2" s="715"/>
      <c r="OAF2" s="715"/>
      <c r="OAG2" s="715"/>
      <c r="OAH2" s="715"/>
      <c r="OAI2" s="715"/>
      <c r="OAJ2" s="715"/>
      <c r="OAK2" s="715"/>
      <c r="OAL2" s="715"/>
      <c r="OAM2" s="715"/>
      <c r="OAN2" s="715"/>
      <c r="OAO2" s="715"/>
      <c r="OAP2" s="715"/>
      <c r="OAQ2" s="715"/>
      <c r="OAR2" s="715"/>
      <c r="OAS2" s="715"/>
      <c r="OAT2" s="715"/>
      <c r="OAU2" s="715"/>
      <c r="OAV2" s="715"/>
      <c r="OAW2" s="715"/>
      <c r="OAX2" s="715"/>
      <c r="OAY2" s="715"/>
      <c r="OAZ2" s="715"/>
      <c r="OBA2" s="715"/>
      <c r="OBB2" s="715"/>
      <c r="OBC2" s="715"/>
      <c r="OBD2" s="715"/>
      <c r="OBE2" s="715"/>
      <c r="OBF2" s="715"/>
      <c r="OBG2" s="715"/>
      <c r="OBH2" s="715"/>
      <c r="OBI2" s="715"/>
      <c r="OBJ2" s="715"/>
      <c r="OBK2" s="715"/>
      <c r="OBL2" s="715"/>
      <c r="OBM2" s="715"/>
      <c r="OBN2" s="715"/>
      <c r="OBO2" s="715"/>
      <c r="OBP2" s="715"/>
      <c r="OBQ2" s="715"/>
      <c r="OBR2" s="715"/>
      <c r="OBS2" s="715"/>
      <c r="OBT2" s="715"/>
      <c r="OBU2" s="715"/>
      <c r="OBV2" s="715"/>
      <c r="OBW2" s="715"/>
      <c r="OBX2" s="715"/>
      <c r="OBY2" s="715"/>
      <c r="OBZ2" s="715"/>
      <c r="OCA2" s="715"/>
      <c r="OCB2" s="715"/>
      <c r="OCC2" s="715"/>
      <c r="OCD2" s="715"/>
      <c r="OCE2" s="715"/>
      <c r="OCF2" s="715"/>
      <c r="OCG2" s="715"/>
      <c r="OCH2" s="715"/>
      <c r="OCI2" s="715"/>
      <c r="OCJ2" s="715"/>
      <c r="OCK2" s="715"/>
      <c r="OCL2" s="715"/>
      <c r="OCM2" s="715"/>
      <c r="OCN2" s="715"/>
      <c r="OCO2" s="715"/>
      <c r="OCP2" s="715"/>
      <c r="OCQ2" s="715"/>
      <c r="OCR2" s="715"/>
      <c r="OCS2" s="715"/>
      <c r="OCT2" s="715"/>
      <c r="OCU2" s="715"/>
      <c r="OCV2" s="715"/>
      <c r="OCW2" s="715"/>
      <c r="OCX2" s="715"/>
      <c r="OCY2" s="715"/>
      <c r="OCZ2" s="715"/>
      <c r="ODA2" s="715"/>
      <c r="ODB2" s="715"/>
      <c r="ODC2" s="715"/>
      <c r="ODD2" s="715"/>
      <c r="ODE2" s="715"/>
      <c r="ODF2" s="715"/>
      <c r="ODG2" s="715"/>
      <c r="ODH2" s="715"/>
      <c r="ODI2" s="715"/>
      <c r="ODJ2" s="715"/>
      <c r="ODK2" s="715"/>
      <c r="ODL2" s="715"/>
      <c r="ODM2" s="715"/>
      <c r="ODN2" s="715"/>
      <c r="ODO2" s="715"/>
      <c r="ODP2" s="715"/>
      <c r="ODQ2" s="715"/>
      <c r="ODR2" s="715"/>
      <c r="ODS2" s="715"/>
      <c r="ODT2" s="715"/>
      <c r="ODU2" s="715"/>
      <c r="ODV2" s="715"/>
      <c r="ODW2" s="715"/>
      <c r="ODX2" s="715"/>
      <c r="ODY2" s="715"/>
      <c r="ODZ2" s="715"/>
      <c r="OEA2" s="715"/>
      <c r="OEB2" s="715"/>
      <c r="OEC2" s="715"/>
      <c r="OED2" s="715"/>
      <c r="OEE2" s="715"/>
      <c r="OEF2" s="715"/>
      <c r="OEG2" s="715"/>
      <c r="OEH2" s="715"/>
      <c r="OEI2" s="715"/>
      <c r="OEJ2" s="715"/>
      <c r="OEK2" s="715"/>
      <c r="OEL2" s="715"/>
      <c r="OEM2" s="715"/>
      <c r="OEN2" s="715"/>
      <c r="OEO2" s="715"/>
      <c r="OEP2" s="715"/>
      <c r="OEQ2" s="715"/>
      <c r="OER2" s="715"/>
      <c r="OES2" s="715"/>
      <c r="OET2" s="715"/>
      <c r="OEU2" s="715"/>
      <c r="OEV2" s="715"/>
      <c r="OEW2" s="715"/>
      <c r="OEX2" s="715"/>
      <c r="OEY2" s="715"/>
      <c r="OEZ2" s="715"/>
      <c r="OFA2" s="715"/>
      <c r="OFB2" s="715"/>
      <c r="OFC2" s="715"/>
      <c r="OFD2" s="715"/>
      <c r="OFE2" s="715"/>
      <c r="OFF2" s="715"/>
      <c r="OFG2" s="715"/>
      <c r="OFH2" s="715"/>
      <c r="OFI2" s="715"/>
      <c r="OFJ2" s="715"/>
      <c r="OFK2" s="715"/>
      <c r="OFL2" s="715"/>
      <c r="OFM2" s="715"/>
      <c r="OFN2" s="715"/>
      <c r="OFO2" s="715"/>
      <c r="OFP2" s="715"/>
      <c r="OFQ2" s="715"/>
      <c r="OFR2" s="715"/>
      <c r="OFS2" s="715"/>
      <c r="OFT2" s="715"/>
      <c r="OFU2" s="715"/>
      <c r="OFV2" s="715"/>
      <c r="OFW2" s="715"/>
      <c r="OFX2" s="715"/>
      <c r="OFY2" s="715"/>
      <c r="OFZ2" s="715"/>
      <c r="OGA2" s="715"/>
      <c r="OGB2" s="715"/>
      <c r="OGC2" s="715"/>
      <c r="OGD2" s="715"/>
      <c r="OGE2" s="715"/>
      <c r="OGF2" s="715"/>
      <c r="OGG2" s="715"/>
      <c r="OGH2" s="715"/>
      <c r="OGI2" s="715"/>
      <c r="OGJ2" s="715"/>
      <c r="OGK2" s="715"/>
      <c r="OGL2" s="715"/>
      <c r="OGM2" s="715"/>
      <c r="OGN2" s="715"/>
      <c r="OGO2" s="715"/>
      <c r="OGP2" s="715"/>
      <c r="OGQ2" s="715"/>
      <c r="OGR2" s="715"/>
      <c r="OGS2" s="715"/>
      <c r="OGT2" s="715"/>
      <c r="OGU2" s="715"/>
      <c r="OGV2" s="715"/>
      <c r="OGW2" s="715"/>
      <c r="OGX2" s="715"/>
      <c r="OGY2" s="715"/>
      <c r="OGZ2" s="715"/>
      <c r="OHA2" s="715"/>
      <c r="OHB2" s="715"/>
      <c r="OHC2" s="715"/>
      <c r="OHD2" s="715"/>
      <c r="OHE2" s="715"/>
      <c r="OHF2" s="715"/>
      <c r="OHG2" s="715"/>
      <c r="OHH2" s="715"/>
      <c r="OHI2" s="715"/>
      <c r="OHJ2" s="715"/>
      <c r="OHK2" s="715"/>
      <c r="OHL2" s="715"/>
      <c r="OHM2" s="715"/>
      <c r="OHN2" s="715"/>
      <c r="OHO2" s="715"/>
      <c r="OHP2" s="715"/>
      <c r="OHQ2" s="715"/>
      <c r="OHR2" s="715"/>
      <c r="OHS2" s="715"/>
      <c r="OHT2" s="715"/>
      <c r="OHU2" s="715"/>
      <c r="OHV2" s="715"/>
      <c r="OHW2" s="715"/>
      <c r="OHX2" s="715"/>
      <c r="OHY2" s="715"/>
      <c r="OHZ2" s="715"/>
      <c r="OIA2" s="715"/>
      <c r="OIB2" s="715"/>
      <c r="OIC2" s="715"/>
      <c r="OID2" s="715"/>
      <c r="OIE2" s="715"/>
      <c r="OIF2" s="715"/>
      <c r="OIG2" s="715"/>
      <c r="OIH2" s="715"/>
      <c r="OII2" s="715"/>
      <c r="OIJ2" s="715"/>
      <c r="OIK2" s="715"/>
      <c r="OIL2" s="715"/>
      <c r="OIM2" s="715"/>
      <c r="OIN2" s="715"/>
      <c r="OIO2" s="715"/>
      <c r="OIP2" s="715"/>
      <c r="OIQ2" s="715"/>
      <c r="OIR2" s="715"/>
      <c r="OIS2" s="715"/>
      <c r="OIT2" s="715"/>
      <c r="OIU2" s="715"/>
      <c r="OIV2" s="715"/>
      <c r="OIW2" s="715"/>
      <c r="OIX2" s="715"/>
      <c r="OIY2" s="715"/>
      <c r="OIZ2" s="715"/>
      <c r="OJA2" s="715"/>
      <c r="OJB2" s="715"/>
      <c r="OJC2" s="715"/>
      <c r="OJD2" s="715"/>
      <c r="OJE2" s="715"/>
      <c r="OJF2" s="715"/>
      <c r="OJG2" s="715"/>
      <c r="OJH2" s="715"/>
      <c r="OJI2" s="715"/>
      <c r="OJJ2" s="715"/>
      <c r="OJK2" s="715"/>
      <c r="OJL2" s="715"/>
      <c r="OJM2" s="715"/>
      <c r="OJN2" s="715"/>
      <c r="OJO2" s="715"/>
      <c r="OJP2" s="715"/>
      <c r="OJQ2" s="715"/>
      <c r="OJR2" s="715"/>
      <c r="OJS2" s="715"/>
      <c r="OJT2" s="715"/>
      <c r="OJU2" s="715"/>
      <c r="OJV2" s="715"/>
      <c r="OJW2" s="715"/>
      <c r="OJX2" s="715"/>
      <c r="OJY2" s="715"/>
      <c r="OJZ2" s="715"/>
      <c r="OKA2" s="715"/>
      <c r="OKB2" s="715"/>
      <c r="OKC2" s="715"/>
      <c r="OKD2" s="715"/>
      <c r="OKE2" s="715"/>
      <c r="OKF2" s="715"/>
      <c r="OKG2" s="715"/>
      <c r="OKH2" s="715"/>
      <c r="OKI2" s="715"/>
      <c r="OKJ2" s="715"/>
      <c r="OKK2" s="715"/>
      <c r="OKL2" s="715"/>
      <c r="OKM2" s="715"/>
      <c r="OKN2" s="715"/>
      <c r="OKO2" s="715"/>
      <c r="OKP2" s="715"/>
      <c r="OKQ2" s="715"/>
      <c r="OKR2" s="715"/>
      <c r="OKS2" s="715"/>
      <c r="OKT2" s="715"/>
      <c r="OKU2" s="715"/>
      <c r="OKV2" s="715"/>
      <c r="OKW2" s="715"/>
      <c r="OKX2" s="715"/>
      <c r="OKY2" s="715"/>
      <c r="OKZ2" s="715"/>
      <c r="OLA2" s="715"/>
      <c r="OLB2" s="715"/>
      <c r="OLC2" s="715"/>
      <c r="OLD2" s="715"/>
      <c r="OLE2" s="715"/>
      <c r="OLF2" s="715"/>
      <c r="OLG2" s="715"/>
      <c r="OLH2" s="715"/>
      <c r="OLI2" s="715"/>
      <c r="OLJ2" s="715"/>
      <c r="OLK2" s="715"/>
      <c r="OLL2" s="715"/>
      <c r="OLM2" s="715"/>
      <c r="OLN2" s="715"/>
      <c r="OLO2" s="715"/>
      <c r="OLP2" s="715"/>
      <c r="OLQ2" s="715"/>
      <c r="OLR2" s="715"/>
      <c r="OLS2" s="715"/>
      <c r="OLT2" s="715"/>
      <c r="OLU2" s="715"/>
      <c r="OLV2" s="715"/>
      <c r="OLW2" s="715"/>
      <c r="OLX2" s="715"/>
      <c r="OLY2" s="715"/>
      <c r="OLZ2" s="715"/>
      <c r="OMA2" s="715"/>
      <c r="OMB2" s="715"/>
      <c r="OMC2" s="715"/>
      <c r="OMD2" s="715"/>
      <c r="OME2" s="715"/>
      <c r="OMF2" s="715"/>
      <c r="OMG2" s="715"/>
      <c r="OMH2" s="715"/>
      <c r="OMI2" s="715"/>
      <c r="OMJ2" s="715"/>
      <c r="OMK2" s="715"/>
      <c r="OML2" s="715"/>
      <c r="OMM2" s="715"/>
      <c r="OMN2" s="715"/>
      <c r="OMO2" s="715"/>
      <c r="OMP2" s="715"/>
      <c r="OMQ2" s="715"/>
      <c r="OMR2" s="715"/>
      <c r="OMS2" s="715"/>
      <c r="OMT2" s="715"/>
      <c r="OMU2" s="715"/>
      <c r="OMV2" s="715"/>
      <c r="OMW2" s="715"/>
      <c r="OMX2" s="715"/>
      <c r="OMY2" s="715"/>
      <c r="OMZ2" s="715"/>
      <c r="ONA2" s="715"/>
      <c r="ONB2" s="715"/>
      <c r="ONC2" s="715"/>
      <c r="OND2" s="715"/>
      <c r="ONE2" s="715"/>
      <c r="ONF2" s="715"/>
      <c r="ONG2" s="715"/>
      <c r="ONH2" s="715"/>
      <c r="ONI2" s="715"/>
      <c r="ONJ2" s="715"/>
      <c r="ONK2" s="715"/>
      <c r="ONL2" s="715"/>
      <c r="ONM2" s="715"/>
      <c r="ONN2" s="715"/>
      <c r="ONO2" s="715"/>
      <c r="ONP2" s="715"/>
      <c r="ONQ2" s="715"/>
      <c r="ONR2" s="715"/>
      <c r="ONS2" s="715"/>
      <c r="ONT2" s="715"/>
      <c r="ONU2" s="715"/>
      <c r="ONV2" s="715"/>
      <c r="ONW2" s="715"/>
      <c r="ONX2" s="715"/>
      <c r="ONY2" s="715"/>
      <c r="ONZ2" s="715"/>
      <c r="OOA2" s="715"/>
      <c r="OOB2" s="715"/>
      <c r="OOC2" s="715"/>
      <c r="OOD2" s="715"/>
      <c r="OOE2" s="715"/>
      <c r="OOF2" s="715"/>
      <c r="OOG2" s="715"/>
      <c r="OOH2" s="715"/>
      <c r="OOI2" s="715"/>
      <c r="OOJ2" s="715"/>
      <c r="OOK2" s="715"/>
      <c r="OOL2" s="715"/>
      <c r="OOM2" s="715"/>
      <c r="OON2" s="715"/>
      <c r="OOO2" s="715"/>
      <c r="OOP2" s="715"/>
      <c r="OOQ2" s="715"/>
      <c r="OOR2" s="715"/>
      <c r="OOS2" s="715"/>
      <c r="OOT2" s="715"/>
      <c r="OOU2" s="715"/>
      <c r="OOV2" s="715"/>
      <c r="OOW2" s="715"/>
      <c r="OOX2" s="715"/>
      <c r="OOY2" s="715"/>
      <c r="OOZ2" s="715"/>
      <c r="OPA2" s="715"/>
      <c r="OPB2" s="715"/>
      <c r="OPC2" s="715"/>
      <c r="OPD2" s="715"/>
      <c r="OPE2" s="715"/>
      <c r="OPF2" s="715"/>
      <c r="OPG2" s="715"/>
      <c r="OPH2" s="715"/>
      <c r="OPI2" s="715"/>
      <c r="OPJ2" s="715"/>
      <c r="OPK2" s="715"/>
      <c r="OPL2" s="715"/>
      <c r="OPM2" s="715"/>
      <c r="OPN2" s="715"/>
      <c r="OPO2" s="715"/>
      <c r="OPP2" s="715"/>
      <c r="OPQ2" s="715"/>
      <c r="OPR2" s="715"/>
      <c r="OPS2" s="715"/>
      <c r="OPT2" s="715"/>
      <c r="OPU2" s="715"/>
      <c r="OPV2" s="715"/>
      <c r="OPW2" s="715"/>
      <c r="OPX2" s="715"/>
      <c r="OPY2" s="715"/>
      <c r="OPZ2" s="715"/>
      <c r="OQA2" s="715"/>
      <c r="OQB2" s="715"/>
      <c r="OQC2" s="715"/>
      <c r="OQD2" s="715"/>
      <c r="OQE2" s="715"/>
      <c r="OQF2" s="715"/>
      <c r="OQG2" s="715"/>
      <c r="OQH2" s="715"/>
      <c r="OQI2" s="715"/>
      <c r="OQJ2" s="715"/>
      <c r="OQK2" s="715"/>
      <c r="OQL2" s="715"/>
      <c r="OQM2" s="715"/>
      <c r="OQN2" s="715"/>
      <c r="OQO2" s="715"/>
      <c r="OQP2" s="715"/>
      <c r="OQQ2" s="715"/>
      <c r="OQR2" s="715"/>
      <c r="OQS2" s="715"/>
      <c r="OQT2" s="715"/>
      <c r="OQU2" s="715"/>
      <c r="OQV2" s="715"/>
      <c r="OQW2" s="715"/>
      <c r="OQX2" s="715"/>
      <c r="OQY2" s="715"/>
      <c r="OQZ2" s="715"/>
      <c r="ORA2" s="715"/>
      <c r="ORB2" s="715"/>
      <c r="ORC2" s="715"/>
      <c r="ORD2" s="715"/>
      <c r="ORE2" s="715"/>
      <c r="ORF2" s="715"/>
      <c r="ORG2" s="715"/>
      <c r="ORH2" s="715"/>
      <c r="ORI2" s="715"/>
      <c r="ORJ2" s="715"/>
      <c r="ORK2" s="715"/>
      <c r="ORL2" s="715"/>
      <c r="ORM2" s="715"/>
      <c r="ORN2" s="715"/>
      <c r="ORO2" s="715"/>
      <c r="ORP2" s="715"/>
      <c r="ORQ2" s="715"/>
      <c r="ORR2" s="715"/>
      <c r="ORS2" s="715"/>
      <c r="ORT2" s="715"/>
      <c r="ORU2" s="715"/>
      <c r="ORV2" s="715"/>
      <c r="ORW2" s="715"/>
      <c r="ORX2" s="715"/>
      <c r="ORY2" s="715"/>
      <c r="ORZ2" s="715"/>
      <c r="OSA2" s="715"/>
      <c r="OSB2" s="715"/>
      <c r="OSC2" s="715"/>
      <c r="OSD2" s="715"/>
      <c r="OSE2" s="715"/>
      <c r="OSF2" s="715"/>
      <c r="OSG2" s="715"/>
      <c r="OSH2" s="715"/>
      <c r="OSI2" s="715"/>
      <c r="OSJ2" s="715"/>
      <c r="OSK2" s="715"/>
      <c r="OSL2" s="715"/>
      <c r="OSM2" s="715"/>
      <c r="OSN2" s="715"/>
      <c r="OSO2" s="715"/>
      <c r="OSP2" s="715"/>
      <c r="OSQ2" s="715"/>
      <c r="OSR2" s="715"/>
      <c r="OSS2" s="715"/>
      <c r="OST2" s="715"/>
      <c r="OSU2" s="715"/>
      <c r="OSV2" s="715"/>
      <c r="OSW2" s="715"/>
      <c r="OSX2" s="715"/>
      <c r="OSY2" s="715"/>
      <c r="OSZ2" s="715"/>
      <c r="OTA2" s="715"/>
      <c r="OTB2" s="715"/>
      <c r="OTC2" s="715"/>
      <c r="OTD2" s="715"/>
      <c r="OTE2" s="715"/>
      <c r="OTF2" s="715"/>
      <c r="OTG2" s="715"/>
      <c r="OTH2" s="715"/>
      <c r="OTI2" s="715"/>
      <c r="OTJ2" s="715"/>
      <c r="OTK2" s="715"/>
      <c r="OTL2" s="715"/>
      <c r="OTM2" s="715"/>
      <c r="OTN2" s="715"/>
      <c r="OTO2" s="715"/>
      <c r="OTP2" s="715"/>
      <c r="OTQ2" s="715"/>
      <c r="OTR2" s="715"/>
      <c r="OTS2" s="715"/>
      <c r="OTT2" s="715"/>
      <c r="OTU2" s="715"/>
      <c r="OTV2" s="715"/>
      <c r="OTW2" s="715"/>
      <c r="OTX2" s="715"/>
      <c r="OTY2" s="715"/>
      <c r="OTZ2" s="715"/>
      <c r="OUA2" s="715"/>
      <c r="OUB2" s="715"/>
      <c r="OUC2" s="715"/>
      <c r="OUD2" s="715"/>
      <c r="OUE2" s="715"/>
      <c r="OUF2" s="715"/>
      <c r="OUG2" s="715"/>
      <c r="OUH2" s="715"/>
      <c r="OUI2" s="715"/>
      <c r="OUJ2" s="715"/>
      <c r="OUK2" s="715"/>
      <c r="OUL2" s="715"/>
      <c r="OUM2" s="715"/>
      <c r="OUN2" s="715"/>
      <c r="OUO2" s="715"/>
      <c r="OUP2" s="715"/>
      <c r="OUQ2" s="715"/>
      <c r="OUR2" s="715"/>
      <c r="OUS2" s="715"/>
      <c r="OUT2" s="715"/>
      <c r="OUU2" s="715"/>
      <c r="OUV2" s="715"/>
      <c r="OUW2" s="715"/>
      <c r="OUX2" s="715"/>
      <c r="OUY2" s="715"/>
      <c r="OUZ2" s="715"/>
      <c r="OVA2" s="715"/>
      <c r="OVB2" s="715"/>
      <c r="OVC2" s="715"/>
      <c r="OVD2" s="715"/>
      <c r="OVE2" s="715"/>
      <c r="OVF2" s="715"/>
      <c r="OVG2" s="715"/>
      <c r="OVH2" s="715"/>
      <c r="OVI2" s="715"/>
      <c r="OVJ2" s="715"/>
      <c r="OVK2" s="715"/>
      <c r="OVL2" s="715"/>
      <c r="OVM2" s="715"/>
      <c r="OVN2" s="715"/>
      <c r="OVO2" s="715"/>
      <c r="OVP2" s="715"/>
      <c r="OVQ2" s="715"/>
      <c r="OVR2" s="715"/>
      <c r="OVS2" s="715"/>
      <c r="OVT2" s="715"/>
      <c r="OVU2" s="715"/>
      <c r="OVV2" s="715"/>
      <c r="OVW2" s="715"/>
      <c r="OVX2" s="715"/>
      <c r="OVY2" s="715"/>
      <c r="OVZ2" s="715"/>
      <c r="OWA2" s="715"/>
      <c r="OWB2" s="715"/>
      <c r="OWC2" s="715"/>
      <c r="OWD2" s="715"/>
      <c r="OWE2" s="715"/>
      <c r="OWF2" s="715"/>
      <c r="OWG2" s="715"/>
      <c r="OWH2" s="715"/>
      <c r="OWI2" s="715"/>
      <c r="OWJ2" s="715"/>
      <c r="OWK2" s="715"/>
      <c r="OWL2" s="715"/>
      <c r="OWM2" s="715"/>
      <c r="OWN2" s="715"/>
      <c r="OWO2" s="715"/>
      <c r="OWP2" s="715"/>
      <c r="OWQ2" s="715"/>
      <c r="OWR2" s="715"/>
      <c r="OWS2" s="715"/>
      <c r="OWT2" s="715"/>
      <c r="OWU2" s="715"/>
      <c r="OWV2" s="715"/>
      <c r="OWW2" s="715"/>
      <c r="OWX2" s="715"/>
      <c r="OWY2" s="715"/>
      <c r="OWZ2" s="715"/>
      <c r="OXA2" s="715"/>
      <c r="OXB2" s="715"/>
      <c r="OXC2" s="715"/>
      <c r="OXD2" s="715"/>
      <c r="OXE2" s="715"/>
      <c r="OXF2" s="715"/>
      <c r="OXG2" s="715"/>
      <c r="OXH2" s="715"/>
      <c r="OXI2" s="715"/>
      <c r="OXJ2" s="715"/>
      <c r="OXK2" s="715"/>
      <c r="OXL2" s="715"/>
      <c r="OXM2" s="715"/>
      <c r="OXN2" s="715"/>
      <c r="OXO2" s="715"/>
      <c r="OXP2" s="715"/>
      <c r="OXQ2" s="715"/>
      <c r="OXR2" s="715"/>
      <c r="OXS2" s="715"/>
      <c r="OXT2" s="715"/>
      <c r="OXU2" s="715"/>
      <c r="OXV2" s="715"/>
      <c r="OXW2" s="715"/>
      <c r="OXX2" s="715"/>
      <c r="OXY2" s="715"/>
      <c r="OXZ2" s="715"/>
      <c r="OYA2" s="715"/>
      <c r="OYB2" s="715"/>
      <c r="OYC2" s="715"/>
      <c r="OYD2" s="715"/>
      <c r="OYE2" s="715"/>
      <c r="OYF2" s="715"/>
      <c r="OYG2" s="715"/>
      <c r="OYH2" s="715"/>
      <c r="OYI2" s="715"/>
      <c r="OYJ2" s="715"/>
      <c r="OYK2" s="715"/>
      <c r="OYL2" s="715"/>
      <c r="OYM2" s="715"/>
      <c r="OYN2" s="715"/>
      <c r="OYO2" s="715"/>
      <c r="OYP2" s="715"/>
      <c r="OYQ2" s="715"/>
      <c r="OYR2" s="715"/>
      <c r="OYS2" s="715"/>
      <c r="OYT2" s="715"/>
      <c r="OYU2" s="715"/>
      <c r="OYV2" s="715"/>
      <c r="OYW2" s="715"/>
      <c r="OYX2" s="715"/>
      <c r="OYY2" s="715"/>
      <c r="OYZ2" s="715"/>
      <c r="OZA2" s="715"/>
      <c r="OZB2" s="715"/>
      <c r="OZC2" s="715"/>
      <c r="OZD2" s="715"/>
      <c r="OZE2" s="715"/>
      <c r="OZF2" s="715"/>
      <c r="OZG2" s="715"/>
      <c r="OZH2" s="715"/>
      <c r="OZI2" s="715"/>
      <c r="OZJ2" s="715"/>
      <c r="OZK2" s="715"/>
      <c r="OZL2" s="715"/>
      <c r="OZM2" s="715"/>
      <c r="OZN2" s="715"/>
      <c r="OZO2" s="715"/>
      <c r="OZP2" s="715"/>
      <c r="OZQ2" s="715"/>
      <c r="OZR2" s="715"/>
      <c r="OZS2" s="715"/>
      <c r="OZT2" s="715"/>
      <c r="OZU2" s="715"/>
      <c r="OZV2" s="715"/>
      <c r="OZW2" s="715"/>
      <c r="OZX2" s="715"/>
      <c r="OZY2" s="715"/>
      <c r="OZZ2" s="715"/>
      <c r="PAA2" s="715"/>
      <c r="PAB2" s="715"/>
      <c r="PAC2" s="715"/>
      <c r="PAD2" s="715"/>
      <c r="PAE2" s="715"/>
      <c r="PAF2" s="715"/>
      <c r="PAG2" s="715"/>
      <c r="PAH2" s="715"/>
      <c r="PAI2" s="715"/>
      <c r="PAJ2" s="715"/>
      <c r="PAK2" s="715"/>
      <c r="PAL2" s="715"/>
      <c r="PAM2" s="715"/>
      <c r="PAN2" s="715"/>
      <c r="PAO2" s="715"/>
      <c r="PAP2" s="715"/>
      <c r="PAQ2" s="715"/>
      <c r="PAR2" s="715"/>
      <c r="PAS2" s="715"/>
      <c r="PAT2" s="715"/>
      <c r="PAU2" s="715"/>
      <c r="PAV2" s="715"/>
      <c r="PAW2" s="715"/>
      <c r="PAX2" s="715"/>
      <c r="PAY2" s="715"/>
      <c r="PAZ2" s="715"/>
      <c r="PBA2" s="715"/>
      <c r="PBB2" s="715"/>
      <c r="PBC2" s="715"/>
      <c r="PBD2" s="715"/>
      <c r="PBE2" s="715"/>
      <c r="PBF2" s="715"/>
      <c r="PBG2" s="715"/>
      <c r="PBH2" s="715"/>
      <c r="PBI2" s="715"/>
      <c r="PBJ2" s="715"/>
      <c r="PBK2" s="715"/>
      <c r="PBL2" s="715"/>
      <c r="PBM2" s="715"/>
      <c r="PBN2" s="715"/>
      <c r="PBO2" s="715"/>
      <c r="PBP2" s="715"/>
      <c r="PBQ2" s="715"/>
      <c r="PBR2" s="715"/>
      <c r="PBS2" s="715"/>
      <c r="PBT2" s="715"/>
      <c r="PBU2" s="715"/>
      <c r="PBV2" s="715"/>
      <c r="PBW2" s="715"/>
      <c r="PBX2" s="715"/>
      <c r="PBY2" s="715"/>
      <c r="PBZ2" s="715"/>
      <c r="PCA2" s="715"/>
      <c r="PCB2" s="715"/>
      <c r="PCC2" s="715"/>
      <c r="PCD2" s="715"/>
      <c r="PCE2" s="715"/>
      <c r="PCF2" s="715"/>
      <c r="PCG2" s="715"/>
      <c r="PCH2" s="715"/>
      <c r="PCI2" s="715"/>
      <c r="PCJ2" s="715"/>
      <c r="PCK2" s="715"/>
      <c r="PCL2" s="715"/>
      <c r="PCM2" s="715"/>
      <c r="PCN2" s="715"/>
      <c r="PCO2" s="715"/>
      <c r="PCP2" s="715"/>
      <c r="PCQ2" s="715"/>
      <c r="PCR2" s="715"/>
      <c r="PCS2" s="715"/>
      <c r="PCT2" s="715"/>
      <c r="PCU2" s="715"/>
      <c r="PCV2" s="715"/>
      <c r="PCW2" s="715"/>
      <c r="PCX2" s="715"/>
      <c r="PCY2" s="715"/>
      <c r="PCZ2" s="715"/>
      <c r="PDA2" s="715"/>
      <c r="PDB2" s="715"/>
      <c r="PDC2" s="715"/>
      <c r="PDD2" s="715"/>
      <c r="PDE2" s="715"/>
      <c r="PDF2" s="715"/>
      <c r="PDG2" s="715"/>
      <c r="PDH2" s="715"/>
      <c r="PDI2" s="715"/>
      <c r="PDJ2" s="715"/>
      <c r="PDK2" s="715"/>
      <c r="PDL2" s="715"/>
      <c r="PDM2" s="715"/>
      <c r="PDN2" s="715"/>
      <c r="PDO2" s="715"/>
      <c r="PDP2" s="715"/>
      <c r="PDQ2" s="715"/>
      <c r="PDR2" s="715"/>
      <c r="PDS2" s="715"/>
      <c r="PDT2" s="715"/>
      <c r="PDU2" s="715"/>
      <c r="PDV2" s="715"/>
      <c r="PDW2" s="715"/>
      <c r="PDX2" s="715"/>
      <c r="PDY2" s="715"/>
      <c r="PDZ2" s="715"/>
      <c r="PEA2" s="715"/>
      <c r="PEB2" s="715"/>
      <c r="PEC2" s="715"/>
      <c r="PED2" s="715"/>
      <c r="PEE2" s="715"/>
      <c r="PEF2" s="715"/>
      <c r="PEG2" s="715"/>
      <c r="PEH2" s="715"/>
      <c r="PEI2" s="715"/>
      <c r="PEJ2" s="715"/>
      <c r="PEK2" s="715"/>
      <c r="PEL2" s="715"/>
      <c r="PEM2" s="715"/>
      <c r="PEN2" s="715"/>
      <c r="PEO2" s="715"/>
      <c r="PEP2" s="715"/>
      <c r="PEQ2" s="715"/>
      <c r="PER2" s="715"/>
      <c r="PES2" s="715"/>
      <c r="PET2" s="715"/>
      <c r="PEU2" s="715"/>
      <c r="PEV2" s="715"/>
      <c r="PEW2" s="715"/>
      <c r="PEX2" s="715"/>
      <c r="PEY2" s="715"/>
      <c r="PEZ2" s="715"/>
      <c r="PFA2" s="715"/>
      <c r="PFB2" s="715"/>
      <c r="PFC2" s="715"/>
      <c r="PFD2" s="715"/>
      <c r="PFE2" s="715"/>
      <c r="PFF2" s="715"/>
      <c r="PFG2" s="715"/>
      <c r="PFH2" s="715"/>
      <c r="PFI2" s="715"/>
      <c r="PFJ2" s="715"/>
      <c r="PFK2" s="715"/>
      <c r="PFL2" s="715"/>
      <c r="PFM2" s="715"/>
      <c r="PFN2" s="715"/>
      <c r="PFO2" s="715"/>
      <c r="PFP2" s="715"/>
      <c r="PFQ2" s="715"/>
      <c r="PFR2" s="715"/>
      <c r="PFS2" s="715"/>
      <c r="PFT2" s="715"/>
      <c r="PFU2" s="715"/>
      <c r="PFV2" s="715"/>
      <c r="PFW2" s="715"/>
      <c r="PFX2" s="715"/>
      <c r="PFY2" s="715"/>
      <c r="PFZ2" s="715"/>
      <c r="PGA2" s="715"/>
      <c r="PGB2" s="715"/>
      <c r="PGC2" s="715"/>
      <c r="PGD2" s="715"/>
      <c r="PGE2" s="715"/>
      <c r="PGF2" s="715"/>
      <c r="PGG2" s="715"/>
      <c r="PGH2" s="715"/>
      <c r="PGI2" s="715"/>
      <c r="PGJ2" s="715"/>
      <c r="PGK2" s="715"/>
      <c r="PGL2" s="715"/>
      <c r="PGM2" s="715"/>
      <c r="PGN2" s="715"/>
      <c r="PGO2" s="715"/>
      <c r="PGP2" s="715"/>
      <c r="PGQ2" s="715"/>
      <c r="PGR2" s="715"/>
      <c r="PGS2" s="715"/>
      <c r="PGT2" s="715"/>
      <c r="PGU2" s="715"/>
      <c r="PGV2" s="715"/>
      <c r="PGW2" s="715"/>
      <c r="PGX2" s="715"/>
      <c r="PGY2" s="715"/>
      <c r="PGZ2" s="715"/>
      <c r="PHA2" s="715"/>
      <c r="PHB2" s="715"/>
      <c r="PHC2" s="715"/>
      <c r="PHD2" s="715"/>
      <c r="PHE2" s="715"/>
      <c r="PHF2" s="715"/>
      <c r="PHG2" s="715"/>
      <c r="PHH2" s="715"/>
      <c r="PHI2" s="715"/>
      <c r="PHJ2" s="715"/>
      <c r="PHK2" s="715"/>
      <c r="PHL2" s="715"/>
      <c r="PHM2" s="715"/>
      <c r="PHN2" s="715"/>
      <c r="PHO2" s="715"/>
      <c r="PHP2" s="715"/>
      <c r="PHQ2" s="715"/>
      <c r="PHR2" s="715"/>
      <c r="PHS2" s="715"/>
      <c r="PHT2" s="715"/>
      <c r="PHU2" s="715"/>
      <c r="PHV2" s="715"/>
      <c r="PHW2" s="715"/>
      <c r="PHX2" s="715"/>
      <c r="PHY2" s="715"/>
      <c r="PHZ2" s="715"/>
      <c r="PIA2" s="715"/>
      <c r="PIB2" s="715"/>
      <c r="PIC2" s="715"/>
      <c r="PID2" s="715"/>
      <c r="PIE2" s="715"/>
      <c r="PIF2" s="715"/>
      <c r="PIG2" s="715"/>
      <c r="PIH2" s="715"/>
      <c r="PII2" s="715"/>
      <c r="PIJ2" s="715"/>
      <c r="PIK2" s="715"/>
      <c r="PIL2" s="715"/>
      <c r="PIM2" s="715"/>
      <c r="PIN2" s="715"/>
      <c r="PIO2" s="715"/>
      <c r="PIP2" s="715"/>
      <c r="PIQ2" s="715"/>
      <c r="PIR2" s="715"/>
      <c r="PIS2" s="715"/>
      <c r="PIT2" s="715"/>
      <c r="PIU2" s="715"/>
      <c r="PIV2" s="715"/>
      <c r="PIW2" s="715"/>
      <c r="PIX2" s="715"/>
      <c r="PIY2" s="715"/>
      <c r="PIZ2" s="715"/>
      <c r="PJA2" s="715"/>
      <c r="PJB2" s="715"/>
      <c r="PJC2" s="715"/>
      <c r="PJD2" s="715"/>
      <c r="PJE2" s="715"/>
      <c r="PJF2" s="715"/>
      <c r="PJG2" s="715"/>
      <c r="PJH2" s="715"/>
      <c r="PJI2" s="715"/>
      <c r="PJJ2" s="715"/>
      <c r="PJK2" s="715"/>
      <c r="PJL2" s="715"/>
      <c r="PJM2" s="715"/>
      <c r="PJN2" s="715"/>
      <c r="PJO2" s="715"/>
      <c r="PJP2" s="715"/>
      <c r="PJQ2" s="715"/>
      <c r="PJR2" s="715"/>
      <c r="PJS2" s="715"/>
      <c r="PJT2" s="715"/>
      <c r="PJU2" s="715"/>
      <c r="PJV2" s="715"/>
      <c r="PJW2" s="715"/>
      <c r="PJX2" s="715"/>
      <c r="PJY2" s="715"/>
      <c r="PJZ2" s="715"/>
      <c r="PKA2" s="715"/>
      <c r="PKB2" s="715"/>
      <c r="PKC2" s="715"/>
      <c r="PKD2" s="715"/>
      <c r="PKE2" s="715"/>
      <c r="PKF2" s="715"/>
      <c r="PKG2" s="715"/>
      <c r="PKH2" s="715"/>
      <c r="PKI2" s="715"/>
      <c r="PKJ2" s="715"/>
      <c r="PKK2" s="715"/>
      <c r="PKL2" s="715"/>
      <c r="PKM2" s="715"/>
      <c r="PKN2" s="715"/>
      <c r="PKO2" s="715"/>
      <c r="PKP2" s="715"/>
      <c r="PKQ2" s="715"/>
      <c r="PKR2" s="715"/>
      <c r="PKS2" s="715"/>
      <c r="PKT2" s="715"/>
      <c r="PKU2" s="715"/>
      <c r="PKV2" s="715"/>
      <c r="PKW2" s="715"/>
      <c r="PKX2" s="715"/>
      <c r="PKY2" s="715"/>
      <c r="PKZ2" s="715"/>
      <c r="PLA2" s="715"/>
      <c r="PLB2" s="715"/>
      <c r="PLC2" s="715"/>
      <c r="PLD2" s="715"/>
      <c r="PLE2" s="715"/>
      <c r="PLF2" s="715"/>
      <c r="PLG2" s="715"/>
      <c r="PLH2" s="715"/>
      <c r="PLI2" s="715"/>
      <c r="PLJ2" s="715"/>
      <c r="PLK2" s="715"/>
      <c r="PLL2" s="715"/>
      <c r="PLM2" s="715"/>
      <c r="PLN2" s="715"/>
      <c r="PLO2" s="715"/>
      <c r="PLP2" s="715"/>
      <c r="PLQ2" s="715"/>
      <c r="PLR2" s="715"/>
      <c r="PLS2" s="715"/>
      <c r="PLT2" s="715"/>
      <c r="PLU2" s="715"/>
      <c r="PLV2" s="715"/>
      <c r="PLW2" s="715"/>
      <c r="PLX2" s="715"/>
      <c r="PLY2" s="715"/>
      <c r="PLZ2" s="715"/>
      <c r="PMA2" s="715"/>
      <c r="PMB2" s="715"/>
      <c r="PMC2" s="715"/>
      <c r="PMD2" s="715"/>
      <c r="PME2" s="715"/>
      <c r="PMF2" s="715"/>
      <c r="PMG2" s="715"/>
      <c r="PMH2" s="715"/>
      <c r="PMI2" s="715"/>
      <c r="PMJ2" s="715"/>
      <c r="PMK2" s="715"/>
      <c r="PML2" s="715"/>
      <c r="PMM2" s="715"/>
      <c r="PMN2" s="715"/>
      <c r="PMO2" s="715"/>
      <c r="PMP2" s="715"/>
      <c r="PMQ2" s="715"/>
      <c r="PMR2" s="715"/>
      <c r="PMS2" s="715"/>
      <c r="PMT2" s="715"/>
      <c r="PMU2" s="715"/>
      <c r="PMV2" s="715"/>
      <c r="PMW2" s="715"/>
      <c r="PMX2" s="715"/>
      <c r="PMY2" s="715"/>
      <c r="PMZ2" s="715"/>
      <c r="PNA2" s="715"/>
      <c r="PNB2" s="715"/>
      <c r="PNC2" s="715"/>
      <c r="PND2" s="715"/>
      <c r="PNE2" s="715"/>
      <c r="PNF2" s="715"/>
      <c r="PNG2" s="715"/>
      <c r="PNH2" s="715"/>
      <c r="PNI2" s="715"/>
      <c r="PNJ2" s="715"/>
      <c r="PNK2" s="715"/>
      <c r="PNL2" s="715"/>
      <c r="PNM2" s="715"/>
      <c r="PNN2" s="715"/>
      <c r="PNO2" s="715"/>
      <c r="PNP2" s="715"/>
      <c r="PNQ2" s="715"/>
      <c r="PNR2" s="715"/>
      <c r="PNS2" s="715"/>
      <c r="PNT2" s="715"/>
      <c r="PNU2" s="715"/>
      <c r="PNV2" s="715"/>
      <c r="PNW2" s="715"/>
      <c r="PNX2" s="715"/>
      <c r="PNY2" s="715"/>
      <c r="PNZ2" s="715"/>
      <c r="POA2" s="715"/>
      <c r="POB2" s="715"/>
      <c r="POC2" s="715"/>
      <c r="POD2" s="715"/>
      <c r="POE2" s="715"/>
      <c r="POF2" s="715"/>
      <c r="POG2" s="715"/>
      <c r="POH2" s="715"/>
      <c r="POI2" s="715"/>
      <c r="POJ2" s="715"/>
      <c r="POK2" s="715"/>
      <c r="POL2" s="715"/>
      <c r="POM2" s="715"/>
      <c r="PON2" s="715"/>
      <c r="POO2" s="715"/>
      <c r="POP2" s="715"/>
      <c r="POQ2" s="715"/>
      <c r="POR2" s="715"/>
      <c r="POS2" s="715"/>
      <c r="POT2" s="715"/>
      <c r="POU2" s="715"/>
      <c r="POV2" s="715"/>
      <c r="POW2" s="715"/>
      <c r="POX2" s="715"/>
      <c r="POY2" s="715"/>
      <c r="POZ2" s="715"/>
      <c r="PPA2" s="715"/>
      <c r="PPB2" s="715"/>
      <c r="PPC2" s="715"/>
      <c r="PPD2" s="715"/>
      <c r="PPE2" s="715"/>
      <c r="PPF2" s="715"/>
      <c r="PPG2" s="715"/>
      <c r="PPH2" s="715"/>
      <c r="PPI2" s="715"/>
      <c r="PPJ2" s="715"/>
      <c r="PPK2" s="715"/>
      <c r="PPL2" s="715"/>
      <c r="PPM2" s="715"/>
      <c r="PPN2" s="715"/>
      <c r="PPO2" s="715"/>
      <c r="PPP2" s="715"/>
      <c r="PPQ2" s="715"/>
      <c r="PPR2" s="715"/>
      <c r="PPS2" s="715"/>
      <c r="PPT2" s="715"/>
      <c r="PPU2" s="715"/>
      <c r="PPV2" s="715"/>
      <c r="PPW2" s="715"/>
      <c r="PPX2" s="715"/>
      <c r="PPY2" s="715"/>
      <c r="PPZ2" s="715"/>
      <c r="PQA2" s="715"/>
      <c r="PQB2" s="715"/>
      <c r="PQC2" s="715"/>
      <c r="PQD2" s="715"/>
      <c r="PQE2" s="715"/>
      <c r="PQF2" s="715"/>
      <c r="PQG2" s="715"/>
      <c r="PQH2" s="715"/>
      <c r="PQI2" s="715"/>
      <c r="PQJ2" s="715"/>
      <c r="PQK2" s="715"/>
      <c r="PQL2" s="715"/>
      <c r="PQM2" s="715"/>
      <c r="PQN2" s="715"/>
      <c r="PQO2" s="715"/>
      <c r="PQP2" s="715"/>
      <c r="PQQ2" s="715"/>
      <c r="PQR2" s="715"/>
      <c r="PQS2" s="715"/>
      <c r="PQT2" s="715"/>
      <c r="PQU2" s="715"/>
      <c r="PQV2" s="715"/>
      <c r="PQW2" s="715"/>
      <c r="PQX2" s="715"/>
      <c r="PQY2" s="715"/>
      <c r="PQZ2" s="715"/>
      <c r="PRA2" s="715"/>
      <c r="PRB2" s="715"/>
      <c r="PRC2" s="715"/>
      <c r="PRD2" s="715"/>
      <c r="PRE2" s="715"/>
      <c r="PRF2" s="715"/>
      <c r="PRG2" s="715"/>
      <c r="PRH2" s="715"/>
      <c r="PRI2" s="715"/>
      <c r="PRJ2" s="715"/>
      <c r="PRK2" s="715"/>
      <c r="PRL2" s="715"/>
      <c r="PRM2" s="715"/>
      <c r="PRN2" s="715"/>
      <c r="PRO2" s="715"/>
      <c r="PRP2" s="715"/>
      <c r="PRQ2" s="715"/>
      <c r="PRR2" s="715"/>
      <c r="PRS2" s="715"/>
      <c r="PRT2" s="715"/>
      <c r="PRU2" s="715"/>
      <c r="PRV2" s="715"/>
      <c r="PRW2" s="715"/>
      <c r="PRX2" s="715"/>
      <c r="PRY2" s="715"/>
      <c r="PRZ2" s="715"/>
      <c r="PSA2" s="715"/>
      <c r="PSB2" s="715"/>
      <c r="PSC2" s="715"/>
      <c r="PSD2" s="715"/>
      <c r="PSE2" s="715"/>
      <c r="PSF2" s="715"/>
      <c r="PSG2" s="715"/>
      <c r="PSH2" s="715"/>
      <c r="PSI2" s="715"/>
      <c r="PSJ2" s="715"/>
      <c r="PSK2" s="715"/>
      <c r="PSL2" s="715"/>
      <c r="PSM2" s="715"/>
      <c r="PSN2" s="715"/>
      <c r="PSO2" s="715"/>
      <c r="PSP2" s="715"/>
      <c r="PSQ2" s="715"/>
      <c r="PSR2" s="715"/>
      <c r="PSS2" s="715"/>
      <c r="PST2" s="715"/>
      <c r="PSU2" s="715"/>
      <c r="PSV2" s="715"/>
      <c r="PSW2" s="715"/>
      <c r="PSX2" s="715"/>
      <c r="PSY2" s="715"/>
      <c r="PSZ2" s="715"/>
      <c r="PTA2" s="715"/>
      <c r="PTB2" s="715"/>
      <c r="PTC2" s="715"/>
      <c r="PTD2" s="715"/>
      <c r="PTE2" s="715"/>
      <c r="PTF2" s="715"/>
      <c r="PTG2" s="715"/>
      <c r="PTH2" s="715"/>
      <c r="PTI2" s="715"/>
      <c r="PTJ2" s="715"/>
      <c r="PTK2" s="715"/>
      <c r="PTL2" s="715"/>
      <c r="PTM2" s="715"/>
      <c r="PTN2" s="715"/>
      <c r="PTO2" s="715"/>
      <c r="PTP2" s="715"/>
      <c r="PTQ2" s="715"/>
      <c r="PTR2" s="715"/>
      <c r="PTS2" s="715"/>
      <c r="PTT2" s="715"/>
      <c r="PTU2" s="715"/>
      <c r="PTV2" s="715"/>
      <c r="PTW2" s="715"/>
      <c r="PTX2" s="715"/>
      <c r="PTY2" s="715"/>
      <c r="PTZ2" s="715"/>
      <c r="PUA2" s="715"/>
      <c r="PUB2" s="715"/>
      <c r="PUC2" s="715"/>
      <c r="PUD2" s="715"/>
      <c r="PUE2" s="715"/>
      <c r="PUF2" s="715"/>
      <c r="PUG2" s="715"/>
      <c r="PUH2" s="715"/>
      <c r="PUI2" s="715"/>
      <c r="PUJ2" s="715"/>
      <c r="PUK2" s="715"/>
      <c r="PUL2" s="715"/>
      <c r="PUM2" s="715"/>
      <c r="PUN2" s="715"/>
      <c r="PUO2" s="715"/>
      <c r="PUP2" s="715"/>
      <c r="PUQ2" s="715"/>
      <c r="PUR2" s="715"/>
      <c r="PUS2" s="715"/>
      <c r="PUT2" s="715"/>
      <c r="PUU2" s="715"/>
      <c r="PUV2" s="715"/>
      <c r="PUW2" s="715"/>
      <c r="PUX2" s="715"/>
      <c r="PUY2" s="715"/>
      <c r="PUZ2" s="715"/>
      <c r="PVA2" s="715"/>
      <c r="PVB2" s="715"/>
      <c r="PVC2" s="715"/>
      <c r="PVD2" s="715"/>
      <c r="PVE2" s="715"/>
      <c r="PVF2" s="715"/>
      <c r="PVG2" s="715"/>
      <c r="PVH2" s="715"/>
      <c r="PVI2" s="715"/>
      <c r="PVJ2" s="715"/>
      <c r="PVK2" s="715"/>
      <c r="PVL2" s="715"/>
      <c r="PVM2" s="715"/>
      <c r="PVN2" s="715"/>
      <c r="PVO2" s="715"/>
      <c r="PVP2" s="715"/>
      <c r="PVQ2" s="715"/>
      <c r="PVR2" s="715"/>
      <c r="PVS2" s="715"/>
      <c r="PVT2" s="715"/>
      <c r="PVU2" s="715"/>
      <c r="PVV2" s="715"/>
      <c r="PVW2" s="715"/>
      <c r="PVX2" s="715"/>
      <c r="PVY2" s="715"/>
      <c r="PVZ2" s="715"/>
      <c r="PWA2" s="715"/>
      <c r="PWB2" s="715"/>
      <c r="PWC2" s="715"/>
      <c r="PWD2" s="715"/>
      <c r="PWE2" s="715"/>
      <c r="PWF2" s="715"/>
      <c r="PWG2" s="715"/>
      <c r="PWH2" s="715"/>
      <c r="PWI2" s="715"/>
      <c r="PWJ2" s="715"/>
      <c r="PWK2" s="715"/>
      <c r="PWL2" s="715"/>
      <c r="PWM2" s="715"/>
      <c r="PWN2" s="715"/>
      <c r="PWO2" s="715"/>
      <c r="PWP2" s="715"/>
      <c r="PWQ2" s="715"/>
      <c r="PWR2" s="715"/>
      <c r="PWS2" s="715"/>
      <c r="PWT2" s="715"/>
      <c r="PWU2" s="715"/>
      <c r="PWV2" s="715"/>
      <c r="PWW2" s="715"/>
      <c r="PWX2" s="715"/>
      <c r="PWY2" s="715"/>
      <c r="PWZ2" s="715"/>
      <c r="PXA2" s="715"/>
      <c r="PXB2" s="715"/>
      <c r="PXC2" s="715"/>
      <c r="PXD2" s="715"/>
      <c r="PXE2" s="715"/>
      <c r="PXF2" s="715"/>
      <c r="PXG2" s="715"/>
      <c r="PXH2" s="715"/>
      <c r="PXI2" s="715"/>
      <c r="PXJ2" s="715"/>
      <c r="PXK2" s="715"/>
      <c r="PXL2" s="715"/>
      <c r="PXM2" s="715"/>
      <c r="PXN2" s="715"/>
      <c r="PXO2" s="715"/>
      <c r="PXP2" s="715"/>
      <c r="PXQ2" s="715"/>
      <c r="PXR2" s="715"/>
      <c r="PXS2" s="715"/>
      <c r="PXT2" s="715"/>
      <c r="PXU2" s="715"/>
      <c r="PXV2" s="715"/>
      <c r="PXW2" s="715"/>
      <c r="PXX2" s="715"/>
      <c r="PXY2" s="715"/>
      <c r="PXZ2" s="715"/>
      <c r="PYA2" s="715"/>
      <c r="PYB2" s="715"/>
      <c r="PYC2" s="715"/>
      <c r="PYD2" s="715"/>
      <c r="PYE2" s="715"/>
      <c r="PYF2" s="715"/>
      <c r="PYG2" s="715"/>
      <c r="PYH2" s="715"/>
      <c r="PYI2" s="715"/>
      <c r="PYJ2" s="715"/>
      <c r="PYK2" s="715"/>
      <c r="PYL2" s="715"/>
      <c r="PYM2" s="715"/>
      <c r="PYN2" s="715"/>
      <c r="PYO2" s="715"/>
      <c r="PYP2" s="715"/>
      <c r="PYQ2" s="715"/>
      <c r="PYR2" s="715"/>
      <c r="PYS2" s="715"/>
      <c r="PYT2" s="715"/>
      <c r="PYU2" s="715"/>
      <c r="PYV2" s="715"/>
      <c r="PYW2" s="715"/>
      <c r="PYX2" s="715"/>
      <c r="PYY2" s="715"/>
      <c r="PYZ2" s="715"/>
      <c r="PZA2" s="715"/>
      <c r="PZB2" s="715"/>
      <c r="PZC2" s="715"/>
      <c r="PZD2" s="715"/>
      <c r="PZE2" s="715"/>
      <c r="PZF2" s="715"/>
      <c r="PZG2" s="715"/>
      <c r="PZH2" s="715"/>
      <c r="PZI2" s="715"/>
      <c r="PZJ2" s="715"/>
      <c r="PZK2" s="715"/>
      <c r="PZL2" s="715"/>
      <c r="PZM2" s="715"/>
      <c r="PZN2" s="715"/>
      <c r="PZO2" s="715"/>
      <c r="PZP2" s="715"/>
      <c r="PZQ2" s="715"/>
      <c r="PZR2" s="715"/>
      <c r="PZS2" s="715"/>
      <c r="PZT2" s="715"/>
      <c r="PZU2" s="715"/>
      <c r="PZV2" s="715"/>
      <c r="PZW2" s="715"/>
      <c r="PZX2" s="715"/>
      <c r="PZY2" s="715"/>
      <c r="PZZ2" s="715"/>
      <c r="QAA2" s="715"/>
      <c r="QAB2" s="715"/>
      <c r="QAC2" s="715"/>
      <c r="QAD2" s="715"/>
      <c r="QAE2" s="715"/>
      <c r="QAF2" s="715"/>
      <c r="QAG2" s="715"/>
      <c r="QAH2" s="715"/>
      <c r="QAI2" s="715"/>
      <c r="QAJ2" s="715"/>
      <c r="QAK2" s="715"/>
      <c r="QAL2" s="715"/>
      <c r="QAM2" s="715"/>
      <c r="QAN2" s="715"/>
      <c r="QAO2" s="715"/>
      <c r="QAP2" s="715"/>
      <c r="QAQ2" s="715"/>
      <c r="QAR2" s="715"/>
      <c r="QAS2" s="715"/>
      <c r="QAT2" s="715"/>
      <c r="QAU2" s="715"/>
      <c r="QAV2" s="715"/>
      <c r="QAW2" s="715"/>
      <c r="QAX2" s="715"/>
      <c r="QAY2" s="715"/>
      <c r="QAZ2" s="715"/>
      <c r="QBA2" s="715"/>
      <c r="QBB2" s="715"/>
      <c r="QBC2" s="715"/>
      <c r="QBD2" s="715"/>
      <c r="QBE2" s="715"/>
      <c r="QBF2" s="715"/>
      <c r="QBG2" s="715"/>
      <c r="QBH2" s="715"/>
      <c r="QBI2" s="715"/>
      <c r="QBJ2" s="715"/>
      <c r="QBK2" s="715"/>
      <c r="QBL2" s="715"/>
      <c r="QBM2" s="715"/>
      <c r="QBN2" s="715"/>
      <c r="QBO2" s="715"/>
      <c r="QBP2" s="715"/>
      <c r="QBQ2" s="715"/>
      <c r="QBR2" s="715"/>
      <c r="QBS2" s="715"/>
      <c r="QBT2" s="715"/>
      <c r="QBU2" s="715"/>
      <c r="QBV2" s="715"/>
      <c r="QBW2" s="715"/>
      <c r="QBX2" s="715"/>
      <c r="QBY2" s="715"/>
      <c r="QBZ2" s="715"/>
      <c r="QCA2" s="715"/>
      <c r="QCB2" s="715"/>
      <c r="QCC2" s="715"/>
      <c r="QCD2" s="715"/>
      <c r="QCE2" s="715"/>
      <c r="QCF2" s="715"/>
      <c r="QCG2" s="715"/>
      <c r="QCH2" s="715"/>
      <c r="QCI2" s="715"/>
      <c r="QCJ2" s="715"/>
      <c r="QCK2" s="715"/>
      <c r="QCL2" s="715"/>
      <c r="QCM2" s="715"/>
      <c r="QCN2" s="715"/>
      <c r="QCO2" s="715"/>
      <c r="QCP2" s="715"/>
      <c r="QCQ2" s="715"/>
      <c r="QCR2" s="715"/>
      <c r="QCS2" s="715"/>
      <c r="QCT2" s="715"/>
      <c r="QCU2" s="715"/>
      <c r="QCV2" s="715"/>
      <c r="QCW2" s="715"/>
      <c r="QCX2" s="715"/>
      <c r="QCY2" s="715"/>
      <c r="QCZ2" s="715"/>
      <c r="QDA2" s="715"/>
      <c r="QDB2" s="715"/>
      <c r="QDC2" s="715"/>
      <c r="QDD2" s="715"/>
      <c r="QDE2" s="715"/>
      <c r="QDF2" s="715"/>
      <c r="QDG2" s="715"/>
      <c r="QDH2" s="715"/>
      <c r="QDI2" s="715"/>
      <c r="QDJ2" s="715"/>
      <c r="QDK2" s="715"/>
      <c r="QDL2" s="715"/>
      <c r="QDM2" s="715"/>
      <c r="QDN2" s="715"/>
      <c r="QDO2" s="715"/>
      <c r="QDP2" s="715"/>
      <c r="QDQ2" s="715"/>
      <c r="QDR2" s="715"/>
      <c r="QDS2" s="715"/>
      <c r="QDT2" s="715"/>
      <c r="QDU2" s="715"/>
      <c r="QDV2" s="715"/>
      <c r="QDW2" s="715"/>
      <c r="QDX2" s="715"/>
      <c r="QDY2" s="715"/>
      <c r="QDZ2" s="715"/>
      <c r="QEA2" s="715"/>
      <c r="QEB2" s="715"/>
      <c r="QEC2" s="715"/>
      <c r="QED2" s="715"/>
      <c r="QEE2" s="715"/>
      <c r="QEF2" s="715"/>
      <c r="QEG2" s="715"/>
      <c r="QEH2" s="715"/>
      <c r="QEI2" s="715"/>
      <c r="QEJ2" s="715"/>
      <c r="QEK2" s="715"/>
      <c r="QEL2" s="715"/>
      <c r="QEM2" s="715"/>
      <c r="QEN2" s="715"/>
      <c r="QEO2" s="715"/>
      <c r="QEP2" s="715"/>
      <c r="QEQ2" s="715"/>
      <c r="QER2" s="715"/>
      <c r="QES2" s="715"/>
      <c r="QET2" s="715"/>
      <c r="QEU2" s="715"/>
      <c r="QEV2" s="715"/>
      <c r="QEW2" s="715"/>
      <c r="QEX2" s="715"/>
      <c r="QEY2" s="715"/>
      <c r="QEZ2" s="715"/>
      <c r="QFA2" s="715"/>
      <c r="QFB2" s="715"/>
      <c r="QFC2" s="715"/>
      <c r="QFD2" s="715"/>
      <c r="QFE2" s="715"/>
      <c r="QFF2" s="715"/>
      <c r="QFG2" s="715"/>
      <c r="QFH2" s="715"/>
      <c r="QFI2" s="715"/>
      <c r="QFJ2" s="715"/>
      <c r="QFK2" s="715"/>
      <c r="QFL2" s="715"/>
      <c r="QFM2" s="715"/>
      <c r="QFN2" s="715"/>
      <c r="QFO2" s="715"/>
      <c r="QFP2" s="715"/>
      <c r="QFQ2" s="715"/>
      <c r="QFR2" s="715"/>
      <c r="QFS2" s="715"/>
      <c r="QFT2" s="715"/>
      <c r="QFU2" s="715"/>
      <c r="QFV2" s="715"/>
      <c r="QFW2" s="715"/>
      <c r="QFX2" s="715"/>
      <c r="QFY2" s="715"/>
      <c r="QFZ2" s="715"/>
      <c r="QGA2" s="715"/>
      <c r="QGB2" s="715"/>
      <c r="QGC2" s="715"/>
      <c r="QGD2" s="715"/>
      <c r="QGE2" s="715"/>
      <c r="QGF2" s="715"/>
      <c r="QGG2" s="715"/>
      <c r="QGH2" s="715"/>
      <c r="QGI2" s="715"/>
      <c r="QGJ2" s="715"/>
      <c r="QGK2" s="715"/>
      <c r="QGL2" s="715"/>
      <c r="QGM2" s="715"/>
      <c r="QGN2" s="715"/>
      <c r="QGO2" s="715"/>
      <c r="QGP2" s="715"/>
      <c r="QGQ2" s="715"/>
      <c r="QGR2" s="715"/>
      <c r="QGS2" s="715"/>
      <c r="QGT2" s="715"/>
      <c r="QGU2" s="715"/>
      <c r="QGV2" s="715"/>
      <c r="QGW2" s="715"/>
      <c r="QGX2" s="715"/>
      <c r="QGY2" s="715"/>
      <c r="QGZ2" s="715"/>
      <c r="QHA2" s="715"/>
      <c r="QHB2" s="715"/>
      <c r="QHC2" s="715"/>
      <c r="QHD2" s="715"/>
      <c r="QHE2" s="715"/>
      <c r="QHF2" s="715"/>
      <c r="QHG2" s="715"/>
      <c r="QHH2" s="715"/>
      <c r="QHI2" s="715"/>
      <c r="QHJ2" s="715"/>
      <c r="QHK2" s="715"/>
      <c r="QHL2" s="715"/>
      <c r="QHM2" s="715"/>
      <c r="QHN2" s="715"/>
      <c r="QHO2" s="715"/>
      <c r="QHP2" s="715"/>
      <c r="QHQ2" s="715"/>
      <c r="QHR2" s="715"/>
      <c r="QHS2" s="715"/>
      <c r="QHT2" s="715"/>
      <c r="QHU2" s="715"/>
      <c r="QHV2" s="715"/>
      <c r="QHW2" s="715"/>
      <c r="QHX2" s="715"/>
      <c r="QHY2" s="715"/>
      <c r="QHZ2" s="715"/>
      <c r="QIA2" s="715"/>
      <c r="QIB2" s="715"/>
      <c r="QIC2" s="715"/>
      <c r="QID2" s="715"/>
      <c r="QIE2" s="715"/>
      <c r="QIF2" s="715"/>
      <c r="QIG2" s="715"/>
      <c r="QIH2" s="715"/>
      <c r="QII2" s="715"/>
      <c r="QIJ2" s="715"/>
      <c r="QIK2" s="715"/>
      <c r="QIL2" s="715"/>
      <c r="QIM2" s="715"/>
      <c r="QIN2" s="715"/>
      <c r="QIO2" s="715"/>
      <c r="QIP2" s="715"/>
      <c r="QIQ2" s="715"/>
      <c r="QIR2" s="715"/>
      <c r="QIS2" s="715"/>
      <c r="QIT2" s="715"/>
      <c r="QIU2" s="715"/>
      <c r="QIV2" s="715"/>
      <c r="QIW2" s="715"/>
      <c r="QIX2" s="715"/>
      <c r="QIY2" s="715"/>
      <c r="QIZ2" s="715"/>
      <c r="QJA2" s="715"/>
      <c r="QJB2" s="715"/>
      <c r="QJC2" s="715"/>
      <c r="QJD2" s="715"/>
      <c r="QJE2" s="715"/>
      <c r="QJF2" s="715"/>
      <c r="QJG2" s="715"/>
      <c r="QJH2" s="715"/>
      <c r="QJI2" s="715"/>
      <c r="QJJ2" s="715"/>
      <c r="QJK2" s="715"/>
      <c r="QJL2" s="715"/>
      <c r="QJM2" s="715"/>
      <c r="QJN2" s="715"/>
      <c r="QJO2" s="715"/>
      <c r="QJP2" s="715"/>
      <c r="QJQ2" s="715"/>
      <c r="QJR2" s="715"/>
      <c r="QJS2" s="715"/>
      <c r="QJT2" s="715"/>
      <c r="QJU2" s="715"/>
      <c r="QJV2" s="715"/>
      <c r="QJW2" s="715"/>
      <c r="QJX2" s="715"/>
      <c r="QJY2" s="715"/>
      <c r="QJZ2" s="715"/>
      <c r="QKA2" s="715"/>
      <c r="QKB2" s="715"/>
      <c r="QKC2" s="715"/>
      <c r="QKD2" s="715"/>
      <c r="QKE2" s="715"/>
      <c r="QKF2" s="715"/>
      <c r="QKG2" s="715"/>
      <c r="QKH2" s="715"/>
      <c r="QKI2" s="715"/>
      <c r="QKJ2" s="715"/>
      <c r="QKK2" s="715"/>
      <c r="QKL2" s="715"/>
      <c r="QKM2" s="715"/>
      <c r="QKN2" s="715"/>
      <c r="QKO2" s="715"/>
      <c r="QKP2" s="715"/>
      <c r="QKQ2" s="715"/>
      <c r="QKR2" s="715"/>
      <c r="QKS2" s="715"/>
      <c r="QKT2" s="715"/>
      <c r="QKU2" s="715"/>
      <c r="QKV2" s="715"/>
      <c r="QKW2" s="715"/>
      <c r="QKX2" s="715"/>
      <c r="QKY2" s="715"/>
      <c r="QKZ2" s="715"/>
      <c r="QLA2" s="715"/>
      <c r="QLB2" s="715"/>
      <c r="QLC2" s="715"/>
      <c r="QLD2" s="715"/>
      <c r="QLE2" s="715"/>
      <c r="QLF2" s="715"/>
      <c r="QLG2" s="715"/>
      <c r="QLH2" s="715"/>
      <c r="QLI2" s="715"/>
      <c r="QLJ2" s="715"/>
      <c r="QLK2" s="715"/>
      <c r="QLL2" s="715"/>
      <c r="QLM2" s="715"/>
      <c r="QLN2" s="715"/>
      <c r="QLO2" s="715"/>
      <c r="QLP2" s="715"/>
      <c r="QLQ2" s="715"/>
      <c r="QLR2" s="715"/>
      <c r="QLS2" s="715"/>
      <c r="QLT2" s="715"/>
      <c r="QLU2" s="715"/>
      <c r="QLV2" s="715"/>
      <c r="QLW2" s="715"/>
      <c r="QLX2" s="715"/>
      <c r="QLY2" s="715"/>
      <c r="QLZ2" s="715"/>
      <c r="QMA2" s="715"/>
      <c r="QMB2" s="715"/>
      <c r="QMC2" s="715"/>
      <c r="QMD2" s="715"/>
      <c r="QME2" s="715"/>
      <c r="QMF2" s="715"/>
      <c r="QMG2" s="715"/>
      <c r="QMH2" s="715"/>
      <c r="QMI2" s="715"/>
      <c r="QMJ2" s="715"/>
      <c r="QMK2" s="715"/>
      <c r="QML2" s="715"/>
      <c r="QMM2" s="715"/>
      <c r="QMN2" s="715"/>
      <c r="QMO2" s="715"/>
      <c r="QMP2" s="715"/>
      <c r="QMQ2" s="715"/>
      <c r="QMR2" s="715"/>
      <c r="QMS2" s="715"/>
      <c r="QMT2" s="715"/>
      <c r="QMU2" s="715"/>
      <c r="QMV2" s="715"/>
      <c r="QMW2" s="715"/>
      <c r="QMX2" s="715"/>
      <c r="QMY2" s="715"/>
      <c r="QMZ2" s="715"/>
      <c r="QNA2" s="715"/>
      <c r="QNB2" s="715"/>
      <c r="QNC2" s="715"/>
      <c r="QND2" s="715"/>
      <c r="QNE2" s="715"/>
      <c r="QNF2" s="715"/>
      <c r="QNG2" s="715"/>
      <c r="QNH2" s="715"/>
      <c r="QNI2" s="715"/>
      <c r="QNJ2" s="715"/>
      <c r="QNK2" s="715"/>
      <c r="QNL2" s="715"/>
      <c r="QNM2" s="715"/>
      <c r="QNN2" s="715"/>
      <c r="QNO2" s="715"/>
      <c r="QNP2" s="715"/>
      <c r="QNQ2" s="715"/>
      <c r="QNR2" s="715"/>
      <c r="QNS2" s="715"/>
      <c r="QNT2" s="715"/>
      <c r="QNU2" s="715"/>
      <c r="QNV2" s="715"/>
      <c r="QNW2" s="715"/>
      <c r="QNX2" s="715"/>
      <c r="QNY2" s="715"/>
      <c r="QNZ2" s="715"/>
      <c r="QOA2" s="715"/>
      <c r="QOB2" s="715"/>
      <c r="QOC2" s="715"/>
      <c r="QOD2" s="715"/>
      <c r="QOE2" s="715"/>
      <c r="QOF2" s="715"/>
      <c r="QOG2" s="715"/>
      <c r="QOH2" s="715"/>
      <c r="QOI2" s="715"/>
      <c r="QOJ2" s="715"/>
      <c r="QOK2" s="715"/>
      <c r="QOL2" s="715"/>
      <c r="QOM2" s="715"/>
      <c r="QON2" s="715"/>
      <c r="QOO2" s="715"/>
      <c r="QOP2" s="715"/>
      <c r="QOQ2" s="715"/>
      <c r="QOR2" s="715"/>
      <c r="QOS2" s="715"/>
      <c r="QOT2" s="715"/>
      <c r="QOU2" s="715"/>
      <c r="QOV2" s="715"/>
      <c r="QOW2" s="715"/>
      <c r="QOX2" s="715"/>
      <c r="QOY2" s="715"/>
      <c r="QOZ2" s="715"/>
      <c r="QPA2" s="715"/>
      <c r="QPB2" s="715"/>
      <c r="QPC2" s="715"/>
      <c r="QPD2" s="715"/>
      <c r="QPE2" s="715"/>
      <c r="QPF2" s="715"/>
      <c r="QPG2" s="715"/>
      <c r="QPH2" s="715"/>
      <c r="QPI2" s="715"/>
      <c r="QPJ2" s="715"/>
      <c r="QPK2" s="715"/>
      <c r="QPL2" s="715"/>
      <c r="QPM2" s="715"/>
      <c r="QPN2" s="715"/>
      <c r="QPO2" s="715"/>
      <c r="QPP2" s="715"/>
      <c r="QPQ2" s="715"/>
      <c r="QPR2" s="715"/>
      <c r="QPS2" s="715"/>
      <c r="QPT2" s="715"/>
      <c r="QPU2" s="715"/>
      <c r="QPV2" s="715"/>
      <c r="QPW2" s="715"/>
      <c r="QPX2" s="715"/>
      <c r="QPY2" s="715"/>
      <c r="QPZ2" s="715"/>
      <c r="QQA2" s="715"/>
      <c r="QQB2" s="715"/>
      <c r="QQC2" s="715"/>
      <c r="QQD2" s="715"/>
      <c r="QQE2" s="715"/>
      <c r="QQF2" s="715"/>
      <c r="QQG2" s="715"/>
      <c r="QQH2" s="715"/>
      <c r="QQI2" s="715"/>
      <c r="QQJ2" s="715"/>
      <c r="QQK2" s="715"/>
      <c r="QQL2" s="715"/>
      <c r="QQM2" s="715"/>
      <c r="QQN2" s="715"/>
      <c r="QQO2" s="715"/>
      <c r="QQP2" s="715"/>
      <c r="QQQ2" s="715"/>
      <c r="QQR2" s="715"/>
      <c r="QQS2" s="715"/>
      <c r="QQT2" s="715"/>
      <c r="QQU2" s="715"/>
      <c r="QQV2" s="715"/>
      <c r="QQW2" s="715"/>
      <c r="QQX2" s="715"/>
      <c r="QQY2" s="715"/>
      <c r="QQZ2" s="715"/>
      <c r="QRA2" s="715"/>
      <c r="QRB2" s="715"/>
      <c r="QRC2" s="715"/>
      <c r="QRD2" s="715"/>
      <c r="QRE2" s="715"/>
      <c r="QRF2" s="715"/>
      <c r="QRG2" s="715"/>
      <c r="QRH2" s="715"/>
      <c r="QRI2" s="715"/>
      <c r="QRJ2" s="715"/>
      <c r="QRK2" s="715"/>
      <c r="QRL2" s="715"/>
      <c r="QRM2" s="715"/>
      <c r="QRN2" s="715"/>
      <c r="QRO2" s="715"/>
      <c r="QRP2" s="715"/>
      <c r="QRQ2" s="715"/>
      <c r="QRR2" s="715"/>
      <c r="QRS2" s="715"/>
      <c r="QRT2" s="715"/>
      <c r="QRU2" s="715"/>
      <c r="QRV2" s="715"/>
      <c r="QRW2" s="715"/>
      <c r="QRX2" s="715"/>
      <c r="QRY2" s="715"/>
      <c r="QRZ2" s="715"/>
      <c r="QSA2" s="715"/>
      <c r="QSB2" s="715"/>
      <c r="QSC2" s="715"/>
      <c r="QSD2" s="715"/>
      <c r="QSE2" s="715"/>
      <c r="QSF2" s="715"/>
      <c r="QSG2" s="715"/>
      <c r="QSH2" s="715"/>
      <c r="QSI2" s="715"/>
      <c r="QSJ2" s="715"/>
      <c r="QSK2" s="715"/>
      <c r="QSL2" s="715"/>
      <c r="QSM2" s="715"/>
      <c r="QSN2" s="715"/>
      <c r="QSO2" s="715"/>
      <c r="QSP2" s="715"/>
      <c r="QSQ2" s="715"/>
      <c r="QSR2" s="715"/>
      <c r="QSS2" s="715"/>
      <c r="QST2" s="715"/>
      <c r="QSU2" s="715"/>
      <c r="QSV2" s="715"/>
      <c r="QSW2" s="715"/>
      <c r="QSX2" s="715"/>
      <c r="QSY2" s="715"/>
      <c r="QSZ2" s="715"/>
      <c r="QTA2" s="715"/>
      <c r="QTB2" s="715"/>
      <c r="QTC2" s="715"/>
      <c r="QTD2" s="715"/>
      <c r="QTE2" s="715"/>
      <c r="QTF2" s="715"/>
      <c r="QTG2" s="715"/>
      <c r="QTH2" s="715"/>
      <c r="QTI2" s="715"/>
      <c r="QTJ2" s="715"/>
      <c r="QTK2" s="715"/>
      <c r="QTL2" s="715"/>
      <c r="QTM2" s="715"/>
      <c r="QTN2" s="715"/>
      <c r="QTO2" s="715"/>
      <c r="QTP2" s="715"/>
      <c r="QTQ2" s="715"/>
      <c r="QTR2" s="715"/>
      <c r="QTS2" s="715"/>
      <c r="QTT2" s="715"/>
      <c r="QTU2" s="715"/>
      <c r="QTV2" s="715"/>
      <c r="QTW2" s="715"/>
      <c r="QTX2" s="715"/>
      <c r="QTY2" s="715"/>
      <c r="QTZ2" s="715"/>
      <c r="QUA2" s="715"/>
      <c r="QUB2" s="715"/>
      <c r="QUC2" s="715"/>
      <c r="QUD2" s="715"/>
      <c r="QUE2" s="715"/>
      <c r="QUF2" s="715"/>
      <c r="QUG2" s="715"/>
      <c r="QUH2" s="715"/>
      <c r="QUI2" s="715"/>
      <c r="QUJ2" s="715"/>
      <c r="QUK2" s="715"/>
      <c r="QUL2" s="715"/>
      <c r="QUM2" s="715"/>
      <c r="QUN2" s="715"/>
      <c r="QUO2" s="715"/>
      <c r="QUP2" s="715"/>
      <c r="QUQ2" s="715"/>
      <c r="QUR2" s="715"/>
      <c r="QUS2" s="715"/>
      <c r="QUT2" s="715"/>
      <c r="QUU2" s="715"/>
      <c r="QUV2" s="715"/>
      <c r="QUW2" s="715"/>
      <c r="QUX2" s="715"/>
      <c r="QUY2" s="715"/>
      <c r="QUZ2" s="715"/>
      <c r="QVA2" s="715"/>
      <c r="QVB2" s="715"/>
      <c r="QVC2" s="715"/>
      <c r="QVD2" s="715"/>
      <c r="QVE2" s="715"/>
      <c r="QVF2" s="715"/>
      <c r="QVG2" s="715"/>
      <c r="QVH2" s="715"/>
      <c r="QVI2" s="715"/>
      <c r="QVJ2" s="715"/>
      <c r="QVK2" s="715"/>
      <c r="QVL2" s="715"/>
      <c r="QVM2" s="715"/>
      <c r="QVN2" s="715"/>
      <c r="QVO2" s="715"/>
      <c r="QVP2" s="715"/>
      <c r="QVQ2" s="715"/>
      <c r="QVR2" s="715"/>
      <c r="QVS2" s="715"/>
      <c r="QVT2" s="715"/>
      <c r="QVU2" s="715"/>
      <c r="QVV2" s="715"/>
      <c r="QVW2" s="715"/>
      <c r="QVX2" s="715"/>
      <c r="QVY2" s="715"/>
      <c r="QVZ2" s="715"/>
      <c r="QWA2" s="715"/>
      <c r="QWB2" s="715"/>
      <c r="QWC2" s="715"/>
      <c r="QWD2" s="715"/>
      <c r="QWE2" s="715"/>
      <c r="QWF2" s="715"/>
      <c r="QWG2" s="715"/>
      <c r="QWH2" s="715"/>
      <c r="QWI2" s="715"/>
      <c r="QWJ2" s="715"/>
      <c r="QWK2" s="715"/>
      <c r="QWL2" s="715"/>
      <c r="QWM2" s="715"/>
      <c r="QWN2" s="715"/>
      <c r="QWO2" s="715"/>
      <c r="QWP2" s="715"/>
      <c r="QWQ2" s="715"/>
      <c r="QWR2" s="715"/>
      <c r="QWS2" s="715"/>
      <c r="QWT2" s="715"/>
      <c r="QWU2" s="715"/>
      <c r="QWV2" s="715"/>
      <c r="QWW2" s="715"/>
      <c r="QWX2" s="715"/>
      <c r="QWY2" s="715"/>
      <c r="QWZ2" s="715"/>
      <c r="QXA2" s="715"/>
      <c r="QXB2" s="715"/>
      <c r="QXC2" s="715"/>
      <c r="QXD2" s="715"/>
      <c r="QXE2" s="715"/>
      <c r="QXF2" s="715"/>
      <c r="QXG2" s="715"/>
      <c r="QXH2" s="715"/>
      <c r="QXI2" s="715"/>
      <c r="QXJ2" s="715"/>
      <c r="QXK2" s="715"/>
      <c r="QXL2" s="715"/>
      <c r="QXM2" s="715"/>
      <c r="QXN2" s="715"/>
      <c r="QXO2" s="715"/>
      <c r="QXP2" s="715"/>
      <c r="QXQ2" s="715"/>
      <c r="QXR2" s="715"/>
      <c r="QXS2" s="715"/>
      <c r="QXT2" s="715"/>
      <c r="QXU2" s="715"/>
      <c r="QXV2" s="715"/>
      <c r="QXW2" s="715"/>
      <c r="QXX2" s="715"/>
      <c r="QXY2" s="715"/>
      <c r="QXZ2" s="715"/>
      <c r="QYA2" s="715"/>
      <c r="QYB2" s="715"/>
      <c r="QYC2" s="715"/>
      <c r="QYD2" s="715"/>
      <c r="QYE2" s="715"/>
      <c r="QYF2" s="715"/>
      <c r="QYG2" s="715"/>
      <c r="QYH2" s="715"/>
      <c r="QYI2" s="715"/>
      <c r="QYJ2" s="715"/>
      <c r="QYK2" s="715"/>
      <c r="QYL2" s="715"/>
      <c r="QYM2" s="715"/>
      <c r="QYN2" s="715"/>
      <c r="QYO2" s="715"/>
      <c r="QYP2" s="715"/>
      <c r="QYQ2" s="715"/>
      <c r="QYR2" s="715"/>
      <c r="QYS2" s="715"/>
      <c r="QYT2" s="715"/>
      <c r="QYU2" s="715"/>
      <c r="QYV2" s="715"/>
      <c r="QYW2" s="715"/>
      <c r="QYX2" s="715"/>
      <c r="QYY2" s="715"/>
      <c r="QYZ2" s="715"/>
      <c r="QZA2" s="715"/>
      <c r="QZB2" s="715"/>
      <c r="QZC2" s="715"/>
      <c r="QZD2" s="715"/>
      <c r="QZE2" s="715"/>
      <c r="QZF2" s="715"/>
      <c r="QZG2" s="715"/>
      <c r="QZH2" s="715"/>
      <c r="QZI2" s="715"/>
      <c r="QZJ2" s="715"/>
      <c r="QZK2" s="715"/>
      <c r="QZL2" s="715"/>
      <c r="QZM2" s="715"/>
      <c r="QZN2" s="715"/>
      <c r="QZO2" s="715"/>
      <c r="QZP2" s="715"/>
      <c r="QZQ2" s="715"/>
      <c r="QZR2" s="715"/>
      <c r="QZS2" s="715"/>
      <c r="QZT2" s="715"/>
      <c r="QZU2" s="715"/>
      <c r="QZV2" s="715"/>
      <c r="QZW2" s="715"/>
      <c r="QZX2" s="715"/>
      <c r="QZY2" s="715"/>
      <c r="QZZ2" s="715"/>
      <c r="RAA2" s="715"/>
      <c r="RAB2" s="715"/>
      <c r="RAC2" s="715"/>
      <c r="RAD2" s="715"/>
      <c r="RAE2" s="715"/>
      <c r="RAF2" s="715"/>
      <c r="RAG2" s="715"/>
      <c r="RAH2" s="715"/>
      <c r="RAI2" s="715"/>
      <c r="RAJ2" s="715"/>
      <c r="RAK2" s="715"/>
      <c r="RAL2" s="715"/>
      <c r="RAM2" s="715"/>
      <c r="RAN2" s="715"/>
      <c r="RAO2" s="715"/>
      <c r="RAP2" s="715"/>
      <c r="RAQ2" s="715"/>
      <c r="RAR2" s="715"/>
      <c r="RAS2" s="715"/>
      <c r="RAT2" s="715"/>
      <c r="RAU2" s="715"/>
      <c r="RAV2" s="715"/>
      <c r="RAW2" s="715"/>
      <c r="RAX2" s="715"/>
      <c r="RAY2" s="715"/>
      <c r="RAZ2" s="715"/>
      <c r="RBA2" s="715"/>
      <c r="RBB2" s="715"/>
      <c r="RBC2" s="715"/>
      <c r="RBD2" s="715"/>
      <c r="RBE2" s="715"/>
      <c r="RBF2" s="715"/>
      <c r="RBG2" s="715"/>
      <c r="RBH2" s="715"/>
      <c r="RBI2" s="715"/>
      <c r="RBJ2" s="715"/>
      <c r="RBK2" s="715"/>
      <c r="RBL2" s="715"/>
      <c r="RBM2" s="715"/>
      <c r="RBN2" s="715"/>
      <c r="RBO2" s="715"/>
      <c r="RBP2" s="715"/>
      <c r="RBQ2" s="715"/>
      <c r="RBR2" s="715"/>
      <c r="RBS2" s="715"/>
      <c r="RBT2" s="715"/>
      <c r="RBU2" s="715"/>
      <c r="RBV2" s="715"/>
      <c r="RBW2" s="715"/>
      <c r="RBX2" s="715"/>
      <c r="RBY2" s="715"/>
      <c r="RBZ2" s="715"/>
      <c r="RCA2" s="715"/>
      <c r="RCB2" s="715"/>
      <c r="RCC2" s="715"/>
      <c r="RCD2" s="715"/>
      <c r="RCE2" s="715"/>
      <c r="RCF2" s="715"/>
      <c r="RCG2" s="715"/>
      <c r="RCH2" s="715"/>
      <c r="RCI2" s="715"/>
      <c r="RCJ2" s="715"/>
      <c r="RCK2" s="715"/>
      <c r="RCL2" s="715"/>
      <c r="RCM2" s="715"/>
      <c r="RCN2" s="715"/>
      <c r="RCO2" s="715"/>
      <c r="RCP2" s="715"/>
      <c r="RCQ2" s="715"/>
      <c r="RCR2" s="715"/>
      <c r="RCS2" s="715"/>
      <c r="RCT2" s="715"/>
      <c r="RCU2" s="715"/>
      <c r="RCV2" s="715"/>
      <c r="RCW2" s="715"/>
      <c r="RCX2" s="715"/>
      <c r="RCY2" s="715"/>
      <c r="RCZ2" s="715"/>
      <c r="RDA2" s="715"/>
      <c r="RDB2" s="715"/>
      <c r="RDC2" s="715"/>
      <c r="RDD2" s="715"/>
      <c r="RDE2" s="715"/>
      <c r="RDF2" s="715"/>
      <c r="RDG2" s="715"/>
      <c r="RDH2" s="715"/>
      <c r="RDI2" s="715"/>
      <c r="RDJ2" s="715"/>
      <c r="RDK2" s="715"/>
      <c r="RDL2" s="715"/>
      <c r="RDM2" s="715"/>
      <c r="RDN2" s="715"/>
      <c r="RDO2" s="715"/>
      <c r="RDP2" s="715"/>
      <c r="RDQ2" s="715"/>
      <c r="RDR2" s="715"/>
      <c r="RDS2" s="715"/>
      <c r="RDT2" s="715"/>
      <c r="RDU2" s="715"/>
      <c r="RDV2" s="715"/>
      <c r="RDW2" s="715"/>
      <c r="RDX2" s="715"/>
      <c r="RDY2" s="715"/>
      <c r="RDZ2" s="715"/>
      <c r="REA2" s="715"/>
      <c r="REB2" s="715"/>
      <c r="REC2" s="715"/>
      <c r="RED2" s="715"/>
      <c r="REE2" s="715"/>
      <c r="REF2" s="715"/>
      <c r="REG2" s="715"/>
      <c r="REH2" s="715"/>
      <c r="REI2" s="715"/>
      <c r="REJ2" s="715"/>
      <c r="REK2" s="715"/>
      <c r="REL2" s="715"/>
      <c r="REM2" s="715"/>
      <c r="REN2" s="715"/>
      <c r="REO2" s="715"/>
      <c r="REP2" s="715"/>
      <c r="REQ2" s="715"/>
      <c r="RER2" s="715"/>
      <c r="RES2" s="715"/>
      <c r="RET2" s="715"/>
      <c r="REU2" s="715"/>
      <c r="REV2" s="715"/>
      <c r="REW2" s="715"/>
      <c r="REX2" s="715"/>
      <c r="REY2" s="715"/>
      <c r="REZ2" s="715"/>
      <c r="RFA2" s="715"/>
      <c r="RFB2" s="715"/>
      <c r="RFC2" s="715"/>
      <c r="RFD2" s="715"/>
      <c r="RFE2" s="715"/>
      <c r="RFF2" s="715"/>
      <c r="RFG2" s="715"/>
      <c r="RFH2" s="715"/>
      <c r="RFI2" s="715"/>
      <c r="RFJ2" s="715"/>
      <c r="RFK2" s="715"/>
      <c r="RFL2" s="715"/>
      <c r="RFM2" s="715"/>
      <c r="RFN2" s="715"/>
      <c r="RFO2" s="715"/>
      <c r="RFP2" s="715"/>
      <c r="RFQ2" s="715"/>
      <c r="RFR2" s="715"/>
      <c r="RFS2" s="715"/>
      <c r="RFT2" s="715"/>
      <c r="RFU2" s="715"/>
      <c r="RFV2" s="715"/>
      <c r="RFW2" s="715"/>
      <c r="RFX2" s="715"/>
      <c r="RFY2" s="715"/>
      <c r="RFZ2" s="715"/>
      <c r="RGA2" s="715"/>
      <c r="RGB2" s="715"/>
      <c r="RGC2" s="715"/>
      <c r="RGD2" s="715"/>
      <c r="RGE2" s="715"/>
      <c r="RGF2" s="715"/>
      <c r="RGG2" s="715"/>
      <c r="RGH2" s="715"/>
      <c r="RGI2" s="715"/>
      <c r="RGJ2" s="715"/>
      <c r="RGK2" s="715"/>
      <c r="RGL2" s="715"/>
      <c r="RGM2" s="715"/>
      <c r="RGN2" s="715"/>
      <c r="RGO2" s="715"/>
      <c r="RGP2" s="715"/>
      <c r="RGQ2" s="715"/>
      <c r="RGR2" s="715"/>
      <c r="RGS2" s="715"/>
      <c r="RGT2" s="715"/>
      <c r="RGU2" s="715"/>
      <c r="RGV2" s="715"/>
      <c r="RGW2" s="715"/>
      <c r="RGX2" s="715"/>
      <c r="RGY2" s="715"/>
      <c r="RGZ2" s="715"/>
      <c r="RHA2" s="715"/>
      <c r="RHB2" s="715"/>
      <c r="RHC2" s="715"/>
      <c r="RHD2" s="715"/>
      <c r="RHE2" s="715"/>
      <c r="RHF2" s="715"/>
      <c r="RHG2" s="715"/>
      <c r="RHH2" s="715"/>
      <c r="RHI2" s="715"/>
      <c r="RHJ2" s="715"/>
      <c r="RHK2" s="715"/>
      <c r="RHL2" s="715"/>
      <c r="RHM2" s="715"/>
      <c r="RHN2" s="715"/>
      <c r="RHO2" s="715"/>
      <c r="RHP2" s="715"/>
      <c r="RHQ2" s="715"/>
      <c r="RHR2" s="715"/>
      <c r="RHS2" s="715"/>
      <c r="RHT2" s="715"/>
      <c r="RHU2" s="715"/>
      <c r="RHV2" s="715"/>
      <c r="RHW2" s="715"/>
      <c r="RHX2" s="715"/>
      <c r="RHY2" s="715"/>
      <c r="RHZ2" s="715"/>
      <c r="RIA2" s="715"/>
      <c r="RIB2" s="715"/>
      <c r="RIC2" s="715"/>
      <c r="RID2" s="715"/>
      <c r="RIE2" s="715"/>
      <c r="RIF2" s="715"/>
      <c r="RIG2" s="715"/>
      <c r="RIH2" s="715"/>
      <c r="RII2" s="715"/>
      <c r="RIJ2" s="715"/>
      <c r="RIK2" s="715"/>
      <c r="RIL2" s="715"/>
      <c r="RIM2" s="715"/>
      <c r="RIN2" s="715"/>
      <c r="RIO2" s="715"/>
      <c r="RIP2" s="715"/>
      <c r="RIQ2" s="715"/>
      <c r="RIR2" s="715"/>
      <c r="RIS2" s="715"/>
      <c r="RIT2" s="715"/>
      <c r="RIU2" s="715"/>
      <c r="RIV2" s="715"/>
      <c r="RIW2" s="715"/>
      <c r="RIX2" s="715"/>
      <c r="RIY2" s="715"/>
      <c r="RIZ2" s="715"/>
      <c r="RJA2" s="715"/>
      <c r="RJB2" s="715"/>
      <c r="RJC2" s="715"/>
      <c r="RJD2" s="715"/>
      <c r="RJE2" s="715"/>
      <c r="RJF2" s="715"/>
      <c r="RJG2" s="715"/>
      <c r="RJH2" s="715"/>
      <c r="RJI2" s="715"/>
      <c r="RJJ2" s="715"/>
      <c r="RJK2" s="715"/>
      <c r="RJL2" s="715"/>
      <c r="RJM2" s="715"/>
      <c r="RJN2" s="715"/>
      <c r="RJO2" s="715"/>
      <c r="RJP2" s="715"/>
      <c r="RJQ2" s="715"/>
      <c r="RJR2" s="715"/>
      <c r="RJS2" s="715"/>
      <c r="RJT2" s="715"/>
      <c r="RJU2" s="715"/>
      <c r="RJV2" s="715"/>
      <c r="RJW2" s="715"/>
      <c r="RJX2" s="715"/>
      <c r="RJY2" s="715"/>
      <c r="RJZ2" s="715"/>
      <c r="RKA2" s="715"/>
      <c r="RKB2" s="715"/>
      <c r="RKC2" s="715"/>
      <c r="RKD2" s="715"/>
      <c r="RKE2" s="715"/>
      <c r="RKF2" s="715"/>
      <c r="RKG2" s="715"/>
      <c r="RKH2" s="715"/>
      <c r="RKI2" s="715"/>
      <c r="RKJ2" s="715"/>
      <c r="RKK2" s="715"/>
      <c r="RKL2" s="715"/>
      <c r="RKM2" s="715"/>
      <c r="RKN2" s="715"/>
      <c r="RKO2" s="715"/>
      <c r="RKP2" s="715"/>
      <c r="RKQ2" s="715"/>
      <c r="RKR2" s="715"/>
      <c r="RKS2" s="715"/>
      <c r="RKT2" s="715"/>
      <c r="RKU2" s="715"/>
      <c r="RKV2" s="715"/>
      <c r="RKW2" s="715"/>
      <c r="RKX2" s="715"/>
      <c r="RKY2" s="715"/>
      <c r="RKZ2" s="715"/>
      <c r="RLA2" s="715"/>
      <c r="RLB2" s="715"/>
      <c r="RLC2" s="715"/>
      <c r="RLD2" s="715"/>
      <c r="RLE2" s="715"/>
      <c r="RLF2" s="715"/>
      <c r="RLG2" s="715"/>
      <c r="RLH2" s="715"/>
      <c r="RLI2" s="715"/>
      <c r="RLJ2" s="715"/>
      <c r="RLK2" s="715"/>
      <c r="RLL2" s="715"/>
      <c r="RLM2" s="715"/>
      <c r="RLN2" s="715"/>
      <c r="RLO2" s="715"/>
      <c r="RLP2" s="715"/>
      <c r="RLQ2" s="715"/>
      <c r="RLR2" s="715"/>
      <c r="RLS2" s="715"/>
      <c r="RLT2" s="715"/>
      <c r="RLU2" s="715"/>
      <c r="RLV2" s="715"/>
      <c r="RLW2" s="715"/>
      <c r="RLX2" s="715"/>
      <c r="RLY2" s="715"/>
      <c r="RLZ2" s="715"/>
      <c r="RMA2" s="715"/>
      <c r="RMB2" s="715"/>
      <c r="RMC2" s="715"/>
      <c r="RMD2" s="715"/>
      <c r="RME2" s="715"/>
      <c r="RMF2" s="715"/>
      <c r="RMG2" s="715"/>
      <c r="RMH2" s="715"/>
      <c r="RMI2" s="715"/>
      <c r="RMJ2" s="715"/>
      <c r="RMK2" s="715"/>
      <c r="RML2" s="715"/>
      <c r="RMM2" s="715"/>
      <c r="RMN2" s="715"/>
      <c r="RMO2" s="715"/>
      <c r="RMP2" s="715"/>
      <c r="RMQ2" s="715"/>
      <c r="RMR2" s="715"/>
      <c r="RMS2" s="715"/>
      <c r="RMT2" s="715"/>
      <c r="RMU2" s="715"/>
      <c r="RMV2" s="715"/>
      <c r="RMW2" s="715"/>
      <c r="RMX2" s="715"/>
      <c r="RMY2" s="715"/>
      <c r="RMZ2" s="715"/>
      <c r="RNA2" s="715"/>
      <c r="RNB2" s="715"/>
      <c r="RNC2" s="715"/>
      <c r="RND2" s="715"/>
      <c r="RNE2" s="715"/>
      <c r="RNF2" s="715"/>
      <c r="RNG2" s="715"/>
      <c r="RNH2" s="715"/>
      <c r="RNI2" s="715"/>
      <c r="RNJ2" s="715"/>
      <c r="RNK2" s="715"/>
      <c r="RNL2" s="715"/>
      <c r="RNM2" s="715"/>
      <c r="RNN2" s="715"/>
      <c r="RNO2" s="715"/>
      <c r="RNP2" s="715"/>
      <c r="RNQ2" s="715"/>
      <c r="RNR2" s="715"/>
      <c r="RNS2" s="715"/>
      <c r="RNT2" s="715"/>
      <c r="RNU2" s="715"/>
      <c r="RNV2" s="715"/>
      <c r="RNW2" s="715"/>
      <c r="RNX2" s="715"/>
      <c r="RNY2" s="715"/>
      <c r="RNZ2" s="715"/>
      <c r="ROA2" s="715"/>
      <c r="ROB2" s="715"/>
      <c r="ROC2" s="715"/>
      <c r="ROD2" s="715"/>
      <c r="ROE2" s="715"/>
      <c r="ROF2" s="715"/>
      <c r="ROG2" s="715"/>
      <c r="ROH2" s="715"/>
      <c r="ROI2" s="715"/>
      <c r="ROJ2" s="715"/>
      <c r="ROK2" s="715"/>
      <c r="ROL2" s="715"/>
      <c r="ROM2" s="715"/>
      <c r="RON2" s="715"/>
      <c r="ROO2" s="715"/>
      <c r="ROP2" s="715"/>
      <c r="ROQ2" s="715"/>
      <c r="ROR2" s="715"/>
      <c r="ROS2" s="715"/>
      <c r="ROT2" s="715"/>
      <c r="ROU2" s="715"/>
      <c r="ROV2" s="715"/>
      <c r="ROW2" s="715"/>
      <c r="ROX2" s="715"/>
      <c r="ROY2" s="715"/>
      <c r="ROZ2" s="715"/>
      <c r="RPA2" s="715"/>
      <c r="RPB2" s="715"/>
      <c r="RPC2" s="715"/>
      <c r="RPD2" s="715"/>
      <c r="RPE2" s="715"/>
      <c r="RPF2" s="715"/>
      <c r="RPG2" s="715"/>
      <c r="RPH2" s="715"/>
      <c r="RPI2" s="715"/>
      <c r="RPJ2" s="715"/>
      <c r="RPK2" s="715"/>
      <c r="RPL2" s="715"/>
      <c r="RPM2" s="715"/>
      <c r="RPN2" s="715"/>
      <c r="RPO2" s="715"/>
      <c r="RPP2" s="715"/>
      <c r="RPQ2" s="715"/>
      <c r="RPR2" s="715"/>
      <c r="RPS2" s="715"/>
      <c r="RPT2" s="715"/>
      <c r="RPU2" s="715"/>
      <c r="RPV2" s="715"/>
      <c r="RPW2" s="715"/>
      <c r="RPX2" s="715"/>
      <c r="RPY2" s="715"/>
      <c r="RPZ2" s="715"/>
      <c r="RQA2" s="715"/>
      <c r="RQB2" s="715"/>
      <c r="RQC2" s="715"/>
      <c r="RQD2" s="715"/>
      <c r="RQE2" s="715"/>
      <c r="RQF2" s="715"/>
      <c r="RQG2" s="715"/>
      <c r="RQH2" s="715"/>
      <c r="RQI2" s="715"/>
      <c r="RQJ2" s="715"/>
      <c r="RQK2" s="715"/>
      <c r="RQL2" s="715"/>
      <c r="RQM2" s="715"/>
      <c r="RQN2" s="715"/>
      <c r="RQO2" s="715"/>
      <c r="RQP2" s="715"/>
      <c r="RQQ2" s="715"/>
      <c r="RQR2" s="715"/>
      <c r="RQS2" s="715"/>
      <c r="RQT2" s="715"/>
      <c r="RQU2" s="715"/>
      <c r="RQV2" s="715"/>
      <c r="RQW2" s="715"/>
      <c r="RQX2" s="715"/>
      <c r="RQY2" s="715"/>
      <c r="RQZ2" s="715"/>
      <c r="RRA2" s="715"/>
      <c r="RRB2" s="715"/>
      <c r="RRC2" s="715"/>
      <c r="RRD2" s="715"/>
      <c r="RRE2" s="715"/>
      <c r="RRF2" s="715"/>
      <c r="RRG2" s="715"/>
      <c r="RRH2" s="715"/>
      <c r="RRI2" s="715"/>
      <c r="RRJ2" s="715"/>
      <c r="RRK2" s="715"/>
      <c r="RRL2" s="715"/>
      <c r="RRM2" s="715"/>
      <c r="RRN2" s="715"/>
      <c r="RRO2" s="715"/>
      <c r="RRP2" s="715"/>
      <c r="RRQ2" s="715"/>
      <c r="RRR2" s="715"/>
      <c r="RRS2" s="715"/>
      <c r="RRT2" s="715"/>
      <c r="RRU2" s="715"/>
      <c r="RRV2" s="715"/>
      <c r="RRW2" s="715"/>
      <c r="RRX2" s="715"/>
      <c r="RRY2" s="715"/>
      <c r="RRZ2" s="715"/>
      <c r="RSA2" s="715"/>
      <c r="RSB2" s="715"/>
      <c r="RSC2" s="715"/>
      <c r="RSD2" s="715"/>
      <c r="RSE2" s="715"/>
      <c r="RSF2" s="715"/>
      <c r="RSG2" s="715"/>
      <c r="RSH2" s="715"/>
      <c r="RSI2" s="715"/>
      <c r="RSJ2" s="715"/>
      <c r="RSK2" s="715"/>
      <c r="RSL2" s="715"/>
      <c r="RSM2" s="715"/>
      <c r="RSN2" s="715"/>
      <c r="RSO2" s="715"/>
      <c r="RSP2" s="715"/>
      <c r="RSQ2" s="715"/>
      <c r="RSR2" s="715"/>
      <c r="RSS2" s="715"/>
      <c r="RST2" s="715"/>
      <c r="RSU2" s="715"/>
      <c r="RSV2" s="715"/>
      <c r="RSW2" s="715"/>
      <c r="RSX2" s="715"/>
      <c r="RSY2" s="715"/>
      <c r="RSZ2" s="715"/>
      <c r="RTA2" s="715"/>
      <c r="RTB2" s="715"/>
      <c r="RTC2" s="715"/>
      <c r="RTD2" s="715"/>
      <c r="RTE2" s="715"/>
      <c r="RTF2" s="715"/>
      <c r="RTG2" s="715"/>
      <c r="RTH2" s="715"/>
      <c r="RTI2" s="715"/>
      <c r="RTJ2" s="715"/>
      <c r="RTK2" s="715"/>
      <c r="RTL2" s="715"/>
      <c r="RTM2" s="715"/>
      <c r="RTN2" s="715"/>
      <c r="RTO2" s="715"/>
      <c r="RTP2" s="715"/>
      <c r="RTQ2" s="715"/>
      <c r="RTR2" s="715"/>
      <c r="RTS2" s="715"/>
      <c r="RTT2" s="715"/>
      <c r="RTU2" s="715"/>
      <c r="RTV2" s="715"/>
      <c r="RTW2" s="715"/>
      <c r="RTX2" s="715"/>
      <c r="RTY2" s="715"/>
      <c r="RTZ2" s="715"/>
      <c r="RUA2" s="715"/>
      <c r="RUB2" s="715"/>
      <c r="RUC2" s="715"/>
      <c r="RUD2" s="715"/>
      <c r="RUE2" s="715"/>
      <c r="RUF2" s="715"/>
      <c r="RUG2" s="715"/>
      <c r="RUH2" s="715"/>
      <c r="RUI2" s="715"/>
      <c r="RUJ2" s="715"/>
      <c r="RUK2" s="715"/>
      <c r="RUL2" s="715"/>
      <c r="RUM2" s="715"/>
      <c r="RUN2" s="715"/>
      <c r="RUO2" s="715"/>
      <c r="RUP2" s="715"/>
      <c r="RUQ2" s="715"/>
      <c r="RUR2" s="715"/>
      <c r="RUS2" s="715"/>
      <c r="RUT2" s="715"/>
      <c r="RUU2" s="715"/>
      <c r="RUV2" s="715"/>
      <c r="RUW2" s="715"/>
      <c r="RUX2" s="715"/>
      <c r="RUY2" s="715"/>
      <c r="RUZ2" s="715"/>
      <c r="RVA2" s="715"/>
      <c r="RVB2" s="715"/>
      <c r="RVC2" s="715"/>
      <c r="RVD2" s="715"/>
      <c r="RVE2" s="715"/>
      <c r="RVF2" s="715"/>
      <c r="RVG2" s="715"/>
      <c r="RVH2" s="715"/>
      <c r="RVI2" s="715"/>
      <c r="RVJ2" s="715"/>
      <c r="RVK2" s="715"/>
      <c r="RVL2" s="715"/>
      <c r="RVM2" s="715"/>
      <c r="RVN2" s="715"/>
      <c r="RVO2" s="715"/>
      <c r="RVP2" s="715"/>
      <c r="RVQ2" s="715"/>
      <c r="RVR2" s="715"/>
      <c r="RVS2" s="715"/>
      <c r="RVT2" s="715"/>
      <c r="RVU2" s="715"/>
      <c r="RVV2" s="715"/>
      <c r="RVW2" s="715"/>
      <c r="RVX2" s="715"/>
      <c r="RVY2" s="715"/>
      <c r="RVZ2" s="715"/>
      <c r="RWA2" s="715"/>
      <c r="RWB2" s="715"/>
      <c r="RWC2" s="715"/>
      <c r="RWD2" s="715"/>
      <c r="RWE2" s="715"/>
      <c r="RWF2" s="715"/>
      <c r="RWG2" s="715"/>
      <c r="RWH2" s="715"/>
      <c r="RWI2" s="715"/>
      <c r="RWJ2" s="715"/>
      <c r="RWK2" s="715"/>
      <c r="RWL2" s="715"/>
      <c r="RWM2" s="715"/>
      <c r="RWN2" s="715"/>
      <c r="RWO2" s="715"/>
      <c r="RWP2" s="715"/>
      <c r="RWQ2" s="715"/>
      <c r="RWR2" s="715"/>
      <c r="RWS2" s="715"/>
      <c r="RWT2" s="715"/>
      <c r="RWU2" s="715"/>
      <c r="RWV2" s="715"/>
      <c r="RWW2" s="715"/>
      <c r="RWX2" s="715"/>
      <c r="RWY2" s="715"/>
      <c r="RWZ2" s="715"/>
      <c r="RXA2" s="715"/>
      <c r="RXB2" s="715"/>
      <c r="RXC2" s="715"/>
      <c r="RXD2" s="715"/>
      <c r="RXE2" s="715"/>
      <c r="RXF2" s="715"/>
      <c r="RXG2" s="715"/>
      <c r="RXH2" s="715"/>
      <c r="RXI2" s="715"/>
      <c r="RXJ2" s="715"/>
      <c r="RXK2" s="715"/>
      <c r="RXL2" s="715"/>
      <c r="RXM2" s="715"/>
      <c r="RXN2" s="715"/>
      <c r="RXO2" s="715"/>
      <c r="RXP2" s="715"/>
      <c r="RXQ2" s="715"/>
      <c r="RXR2" s="715"/>
      <c r="RXS2" s="715"/>
      <c r="RXT2" s="715"/>
      <c r="RXU2" s="715"/>
      <c r="RXV2" s="715"/>
      <c r="RXW2" s="715"/>
      <c r="RXX2" s="715"/>
      <c r="RXY2" s="715"/>
      <c r="RXZ2" s="715"/>
      <c r="RYA2" s="715"/>
      <c r="RYB2" s="715"/>
      <c r="RYC2" s="715"/>
      <c r="RYD2" s="715"/>
      <c r="RYE2" s="715"/>
      <c r="RYF2" s="715"/>
      <c r="RYG2" s="715"/>
      <c r="RYH2" s="715"/>
      <c r="RYI2" s="715"/>
      <c r="RYJ2" s="715"/>
      <c r="RYK2" s="715"/>
      <c r="RYL2" s="715"/>
      <c r="RYM2" s="715"/>
      <c r="RYN2" s="715"/>
      <c r="RYO2" s="715"/>
      <c r="RYP2" s="715"/>
      <c r="RYQ2" s="715"/>
      <c r="RYR2" s="715"/>
      <c r="RYS2" s="715"/>
      <c r="RYT2" s="715"/>
      <c r="RYU2" s="715"/>
      <c r="RYV2" s="715"/>
      <c r="RYW2" s="715"/>
      <c r="RYX2" s="715"/>
      <c r="RYY2" s="715"/>
      <c r="RYZ2" s="715"/>
      <c r="RZA2" s="715"/>
      <c r="RZB2" s="715"/>
      <c r="RZC2" s="715"/>
      <c r="RZD2" s="715"/>
      <c r="RZE2" s="715"/>
      <c r="RZF2" s="715"/>
      <c r="RZG2" s="715"/>
      <c r="RZH2" s="715"/>
      <c r="RZI2" s="715"/>
      <c r="RZJ2" s="715"/>
      <c r="RZK2" s="715"/>
      <c r="RZL2" s="715"/>
      <c r="RZM2" s="715"/>
      <c r="RZN2" s="715"/>
      <c r="RZO2" s="715"/>
      <c r="RZP2" s="715"/>
      <c r="RZQ2" s="715"/>
      <c r="RZR2" s="715"/>
      <c r="RZS2" s="715"/>
      <c r="RZT2" s="715"/>
      <c r="RZU2" s="715"/>
      <c r="RZV2" s="715"/>
      <c r="RZW2" s="715"/>
      <c r="RZX2" s="715"/>
      <c r="RZY2" s="715"/>
      <c r="RZZ2" s="715"/>
      <c r="SAA2" s="715"/>
      <c r="SAB2" s="715"/>
      <c r="SAC2" s="715"/>
      <c r="SAD2" s="715"/>
      <c r="SAE2" s="715"/>
      <c r="SAF2" s="715"/>
      <c r="SAG2" s="715"/>
      <c r="SAH2" s="715"/>
      <c r="SAI2" s="715"/>
      <c r="SAJ2" s="715"/>
      <c r="SAK2" s="715"/>
      <c r="SAL2" s="715"/>
      <c r="SAM2" s="715"/>
      <c r="SAN2" s="715"/>
      <c r="SAO2" s="715"/>
      <c r="SAP2" s="715"/>
      <c r="SAQ2" s="715"/>
      <c r="SAR2" s="715"/>
      <c r="SAS2" s="715"/>
      <c r="SAT2" s="715"/>
      <c r="SAU2" s="715"/>
      <c r="SAV2" s="715"/>
      <c r="SAW2" s="715"/>
      <c r="SAX2" s="715"/>
      <c r="SAY2" s="715"/>
      <c r="SAZ2" s="715"/>
      <c r="SBA2" s="715"/>
      <c r="SBB2" s="715"/>
      <c r="SBC2" s="715"/>
      <c r="SBD2" s="715"/>
      <c r="SBE2" s="715"/>
      <c r="SBF2" s="715"/>
      <c r="SBG2" s="715"/>
      <c r="SBH2" s="715"/>
      <c r="SBI2" s="715"/>
      <c r="SBJ2" s="715"/>
      <c r="SBK2" s="715"/>
      <c r="SBL2" s="715"/>
      <c r="SBM2" s="715"/>
      <c r="SBN2" s="715"/>
      <c r="SBO2" s="715"/>
      <c r="SBP2" s="715"/>
      <c r="SBQ2" s="715"/>
      <c r="SBR2" s="715"/>
      <c r="SBS2" s="715"/>
      <c r="SBT2" s="715"/>
      <c r="SBU2" s="715"/>
      <c r="SBV2" s="715"/>
      <c r="SBW2" s="715"/>
      <c r="SBX2" s="715"/>
      <c r="SBY2" s="715"/>
      <c r="SBZ2" s="715"/>
      <c r="SCA2" s="715"/>
      <c r="SCB2" s="715"/>
      <c r="SCC2" s="715"/>
      <c r="SCD2" s="715"/>
      <c r="SCE2" s="715"/>
      <c r="SCF2" s="715"/>
      <c r="SCG2" s="715"/>
      <c r="SCH2" s="715"/>
      <c r="SCI2" s="715"/>
      <c r="SCJ2" s="715"/>
      <c r="SCK2" s="715"/>
      <c r="SCL2" s="715"/>
      <c r="SCM2" s="715"/>
      <c r="SCN2" s="715"/>
      <c r="SCO2" s="715"/>
      <c r="SCP2" s="715"/>
      <c r="SCQ2" s="715"/>
      <c r="SCR2" s="715"/>
      <c r="SCS2" s="715"/>
      <c r="SCT2" s="715"/>
      <c r="SCU2" s="715"/>
      <c r="SCV2" s="715"/>
      <c r="SCW2" s="715"/>
      <c r="SCX2" s="715"/>
      <c r="SCY2" s="715"/>
      <c r="SCZ2" s="715"/>
      <c r="SDA2" s="715"/>
      <c r="SDB2" s="715"/>
      <c r="SDC2" s="715"/>
      <c r="SDD2" s="715"/>
      <c r="SDE2" s="715"/>
      <c r="SDF2" s="715"/>
      <c r="SDG2" s="715"/>
      <c r="SDH2" s="715"/>
      <c r="SDI2" s="715"/>
      <c r="SDJ2" s="715"/>
      <c r="SDK2" s="715"/>
      <c r="SDL2" s="715"/>
      <c r="SDM2" s="715"/>
      <c r="SDN2" s="715"/>
      <c r="SDO2" s="715"/>
      <c r="SDP2" s="715"/>
      <c r="SDQ2" s="715"/>
      <c r="SDR2" s="715"/>
      <c r="SDS2" s="715"/>
      <c r="SDT2" s="715"/>
      <c r="SDU2" s="715"/>
      <c r="SDV2" s="715"/>
      <c r="SDW2" s="715"/>
      <c r="SDX2" s="715"/>
      <c r="SDY2" s="715"/>
      <c r="SDZ2" s="715"/>
      <c r="SEA2" s="715"/>
      <c r="SEB2" s="715"/>
      <c r="SEC2" s="715"/>
      <c r="SED2" s="715"/>
      <c r="SEE2" s="715"/>
      <c r="SEF2" s="715"/>
      <c r="SEG2" s="715"/>
      <c r="SEH2" s="715"/>
      <c r="SEI2" s="715"/>
      <c r="SEJ2" s="715"/>
      <c r="SEK2" s="715"/>
      <c r="SEL2" s="715"/>
      <c r="SEM2" s="715"/>
      <c r="SEN2" s="715"/>
      <c r="SEO2" s="715"/>
      <c r="SEP2" s="715"/>
      <c r="SEQ2" s="715"/>
      <c r="SER2" s="715"/>
      <c r="SES2" s="715"/>
      <c r="SET2" s="715"/>
      <c r="SEU2" s="715"/>
      <c r="SEV2" s="715"/>
      <c r="SEW2" s="715"/>
      <c r="SEX2" s="715"/>
      <c r="SEY2" s="715"/>
      <c r="SEZ2" s="715"/>
      <c r="SFA2" s="715"/>
      <c r="SFB2" s="715"/>
      <c r="SFC2" s="715"/>
      <c r="SFD2" s="715"/>
      <c r="SFE2" s="715"/>
      <c r="SFF2" s="715"/>
      <c r="SFG2" s="715"/>
      <c r="SFH2" s="715"/>
      <c r="SFI2" s="715"/>
      <c r="SFJ2" s="715"/>
      <c r="SFK2" s="715"/>
      <c r="SFL2" s="715"/>
      <c r="SFM2" s="715"/>
      <c r="SFN2" s="715"/>
      <c r="SFO2" s="715"/>
      <c r="SFP2" s="715"/>
      <c r="SFQ2" s="715"/>
      <c r="SFR2" s="715"/>
      <c r="SFS2" s="715"/>
      <c r="SFT2" s="715"/>
      <c r="SFU2" s="715"/>
      <c r="SFV2" s="715"/>
      <c r="SFW2" s="715"/>
      <c r="SFX2" s="715"/>
      <c r="SFY2" s="715"/>
      <c r="SFZ2" s="715"/>
      <c r="SGA2" s="715"/>
      <c r="SGB2" s="715"/>
      <c r="SGC2" s="715"/>
      <c r="SGD2" s="715"/>
      <c r="SGE2" s="715"/>
      <c r="SGF2" s="715"/>
      <c r="SGG2" s="715"/>
      <c r="SGH2" s="715"/>
      <c r="SGI2" s="715"/>
      <c r="SGJ2" s="715"/>
      <c r="SGK2" s="715"/>
      <c r="SGL2" s="715"/>
      <c r="SGM2" s="715"/>
      <c r="SGN2" s="715"/>
      <c r="SGO2" s="715"/>
      <c r="SGP2" s="715"/>
      <c r="SGQ2" s="715"/>
      <c r="SGR2" s="715"/>
      <c r="SGS2" s="715"/>
      <c r="SGT2" s="715"/>
      <c r="SGU2" s="715"/>
      <c r="SGV2" s="715"/>
      <c r="SGW2" s="715"/>
      <c r="SGX2" s="715"/>
      <c r="SGY2" s="715"/>
      <c r="SGZ2" s="715"/>
      <c r="SHA2" s="715"/>
      <c r="SHB2" s="715"/>
      <c r="SHC2" s="715"/>
      <c r="SHD2" s="715"/>
      <c r="SHE2" s="715"/>
      <c r="SHF2" s="715"/>
      <c r="SHG2" s="715"/>
      <c r="SHH2" s="715"/>
      <c r="SHI2" s="715"/>
      <c r="SHJ2" s="715"/>
      <c r="SHK2" s="715"/>
      <c r="SHL2" s="715"/>
      <c r="SHM2" s="715"/>
      <c r="SHN2" s="715"/>
      <c r="SHO2" s="715"/>
      <c r="SHP2" s="715"/>
      <c r="SHQ2" s="715"/>
      <c r="SHR2" s="715"/>
      <c r="SHS2" s="715"/>
      <c r="SHT2" s="715"/>
      <c r="SHU2" s="715"/>
      <c r="SHV2" s="715"/>
      <c r="SHW2" s="715"/>
      <c r="SHX2" s="715"/>
      <c r="SHY2" s="715"/>
      <c r="SHZ2" s="715"/>
      <c r="SIA2" s="715"/>
      <c r="SIB2" s="715"/>
      <c r="SIC2" s="715"/>
      <c r="SID2" s="715"/>
      <c r="SIE2" s="715"/>
      <c r="SIF2" s="715"/>
      <c r="SIG2" s="715"/>
      <c r="SIH2" s="715"/>
      <c r="SII2" s="715"/>
      <c r="SIJ2" s="715"/>
      <c r="SIK2" s="715"/>
      <c r="SIL2" s="715"/>
      <c r="SIM2" s="715"/>
      <c r="SIN2" s="715"/>
      <c r="SIO2" s="715"/>
      <c r="SIP2" s="715"/>
      <c r="SIQ2" s="715"/>
      <c r="SIR2" s="715"/>
      <c r="SIS2" s="715"/>
      <c r="SIT2" s="715"/>
      <c r="SIU2" s="715"/>
      <c r="SIV2" s="715"/>
      <c r="SIW2" s="715"/>
      <c r="SIX2" s="715"/>
      <c r="SIY2" s="715"/>
      <c r="SIZ2" s="715"/>
      <c r="SJA2" s="715"/>
      <c r="SJB2" s="715"/>
      <c r="SJC2" s="715"/>
      <c r="SJD2" s="715"/>
      <c r="SJE2" s="715"/>
      <c r="SJF2" s="715"/>
      <c r="SJG2" s="715"/>
      <c r="SJH2" s="715"/>
      <c r="SJI2" s="715"/>
      <c r="SJJ2" s="715"/>
      <c r="SJK2" s="715"/>
      <c r="SJL2" s="715"/>
      <c r="SJM2" s="715"/>
      <c r="SJN2" s="715"/>
      <c r="SJO2" s="715"/>
      <c r="SJP2" s="715"/>
      <c r="SJQ2" s="715"/>
      <c r="SJR2" s="715"/>
      <c r="SJS2" s="715"/>
      <c r="SJT2" s="715"/>
      <c r="SJU2" s="715"/>
      <c r="SJV2" s="715"/>
      <c r="SJW2" s="715"/>
      <c r="SJX2" s="715"/>
      <c r="SJY2" s="715"/>
      <c r="SJZ2" s="715"/>
      <c r="SKA2" s="715"/>
      <c r="SKB2" s="715"/>
      <c r="SKC2" s="715"/>
      <c r="SKD2" s="715"/>
      <c r="SKE2" s="715"/>
      <c r="SKF2" s="715"/>
      <c r="SKG2" s="715"/>
      <c r="SKH2" s="715"/>
      <c r="SKI2" s="715"/>
      <c r="SKJ2" s="715"/>
      <c r="SKK2" s="715"/>
      <c r="SKL2" s="715"/>
      <c r="SKM2" s="715"/>
      <c r="SKN2" s="715"/>
      <c r="SKO2" s="715"/>
      <c r="SKP2" s="715"/>
      <c r="SKQ2" s="715"/>
      <c r="SKR2" s="715"/>
      <c r="SKS2" s="715"/>
      <c r="SKT2" s="715"/>
      <c r="SKU2" s="715"/>
      <c r="SKV2" s="715"/>
      <c r="SKW2" s="715"/>
      <c r="SKX2" s="715"/>
      <c r="SKY2" s="715"/>
      <c r="SKZ2" s="715"/>
      <c r="SLA2" s="715"/>
      <c r="SLB2" s="715"/>
      <c r="SLC2" s="715"/>
      <c r="SLD2" s="715"/>
      <c r="SLE2" s="715"/>
      <c r="SLF2" s="715"/>
      <c r="SLG2" s="715"/>
      <c r="SLH2" s="715"/>
      <c r="SLI2" s="715"/>
      <c r="SLJ2" s="715"/>
      <c r="SLK2" s="715"/>
      <c r="SLL2" s="715"/>
      <c r="SLM2" s="715"/>
      <c r="SLN2" s="715"/>
      <c r="SLO2" s="715"/>
      <c r="SLP2" s="715"/>
      <c r="SLQ2" s="715"/>
      <c r="SLR2" s="715"/>
      <c r="SLS2" s="715"/>
      <c r="SLT2" s="715"/>
      <c r="SLU2" s="715"/>
      <c r="SLV2" s="715"/>
      <c r="SLW2" s="715"/>
      <c r="SLX2" s="715"/>
      <c r="SLY2" s="715"/>
      <c r="SLZ2" s="715"/>
      <c r="SMA2" s="715"/>
      <c r="SMB2" s="715"/>
      <c r="SMC2" s="715"/>
      <c r="SMD2" s="715"/>
      <c r="SME2" s="715"/>
      <c r="SMF2" s="715"/>
      <c r="SMG2" s="715"/>
      <c r="SMH2" s="715"/>
      <c r="SMI2" s="715"/>
      <c r="SMJ2" s="715"/>
      <c r="SMK2" s="715"/>
      <c r="SML2" s="715"/>
      <c r="SMM2" s="715"/>
      <c r="SMN2" s="715"/>
      <c r="SMO2" s="715"/>
      <c r="SMP2" s="715"/>
      <c r="SMQ2" s="715"/>
      <c r="SMR2" s="715"/>
      <c r="SMS2" s="715"/>
      <c r="SMT2" s="715"/>
      <c r="SMU2" s="715"/>
      <c r="SMV2" s="715"/>
      <c r="SMW2" s="715"/>
      <c r="SMX2" s="715"/>
      <c r="SMY2" s="715"/>
      <c r="SMZ2" s="715"/>
      <c r="SNA2" s="715"/>
      <c r="SNB2" s="715"/>
      <c r="SNC2" s="715"/>
      <c r="SND2" s="715"/>
      <c r="SNE2" s="715"/>
      <c r="SNF2" s="715"/>
      <c r="SNG2" s="715"/>
      <c r="SNH2" s="715"/>
      <c r="SNI2" s="715"/>
      <c r="SNJ2" s="715"/>
      <c r="SNK2" s="715"/>
      <c r="SNL2" s="715"/>
      <c r="SNM2" s="715"/>
      <c r="SNN2" s="715"/>
      <c r="SNO2" s="715"/>
      <c r="SNP2" s="715"/>
      <c r="SNQ2" s="715"/>
      <c r="SNR2" s="715"/>
      <c r="SNS2" s="715"/>
      <c r="SNT2" s="715"/>
      <c r="SNU2" s="715"/>
      <c r="SNV2" s="715"/>
      <c r="SNW2" s="715"/>
      <c r="SNX2" s="715"/>
      <c r="SNY2" s="715"/>
      <c r="SNZ2" s="715"/>
      <c r="SOA2" s="715"/>
      <c r="SOB2" s="715"/>
      <c r="SOC2" s="715"/>
      <c r="SOD2" s="715"/>
      <c r="SOE2" s="715"/>
      <c r="SOF2" s="715"/>
      <c r="SOG2" s="715"/>
      <c r="SOH2" s="715"/>
      <c r="SOI2" s="715"/>
      <c r="SOJ2" s="715"/>
      <c r="SOK2" s="715"/>
      <c r="SOL2" s="715"/>
      <c r="SOM2" s="715"/>
      <c r="SON2" s="715"/>
      <c r="SOO2" s="715"/>
      <c r="SOP2" s="715"/>
      <c r="SOQ2" s="715"/>
      <c r="SOR2" s="715"/>
      <c r="SOS2" s="715"/>
      <c r="SOT2" s="715"/>
      <c r="SOU2" s="715"/>
      <c r="SOV2" s="715"/>
      <c r="SOW2" s="715"/>
      <c r="SOX2" s="715"/>
      <c r="SOY2" s="715"/>
      <c r="SOZ2" s="715"/>
      <c r="SPA2" s="715"/>
      <c r="SPB2" s="715"/>
      <c r="SPC2" s="715"/>
      <c r="SPD2" s="715"/>
      <c r="SPE2" s="715"/>
      <c r="SPF2" s="715"/>
      <c r="SPG2" s="715"/>
      <c r="SPH2" s="715"/>
      <c r="SPI2" s="715"/>
      <c r="SPJ2" s="715"/>
      <c r="SPK2" s="715"/>
      <c r="SPL2" s="715"/>
      <c r="SPM2" s="715"/>
      <c r="SPN2" s="715"/>
      <c r="SPO2" s="715"/>
      <c r="SPP2" s="715"/>
      <c r="SPQ2" s="715"/>
      <c r="SPR2" s="715"/>
      <c r="SPS2" s="715"/>
      <c r="SPT2" s="715"/>
      <c r="SPU2" s="715"/>
      <c r="SPV2" s="715"/>
      <c r="SPW2" s="715"/>
      <c r="SPX2" s="715"/>
      <c r="SPY2" s="715"/>
      <c r="SPZ2" s="715"/>
      <c r="SQA2" s="715"/>
      <c r="SQB2" s="715"/>
      <c r="SQC2" s="715"/>
      <c r="SQD2" s="715"/>
      <c r="SQE2" s="715"/>
      <c r="SQF2" s="715"/>
      <c r="SQG2" s="715"/>
      <c r="SQH2" s="715"/>
      <c r="SQI2" s="715"/>
      <c r="SQJ2" s="715"/>
      <c r="SQK2" s="715"/>
      <c r="SQL2" s="715"/>
      <c r="SQM2" s="715"/>
      <c r="SQN2" s="715"/>
      <c r="SQO2" s="715"/>
      <c r="SQP2" s="715"/>
      <c r="SQQ2" s="715"/>
      <c r="SQR2" s="715"/>
      <c r="SQS2" s="715"/>
      <c r="SQT2" s="715"/>
      <c r="SQU2" s="715"/>
      <c r="SQV2" s="715"/>
      <c r="SQW2" s="715"/>
      <c r="SQX2" s="715"/>
      <c r="SQY2" s="715"/>
      <c r="SQZ2" s="715"/>
      <c r="SRA2" s="715"/>
      <c r="SRB2" s="715"/>
      <c r="SRC2" s="715"/>
      <c r="SRD2" s="715"/>
      <c r="SRE2" s="715"/>
      <c r="SRF2" s="715"/>
      <c r="SRG2" s="715"/>
      <c r="SRH2" s="715"/>
      <c r="SRI2" s="715"/>
      <c r="SRJ2" s="715"/>
      <c r="SRK2" s="715"/>
      <c r="SRL2" s="715"/>
      <c r="SRM2" s="715"/>
      <c r="SRN2" s="715"/>
      <c r="SRO2" s="715"/>
      <c r="SRP2" s="715"/>
      <c r="SRQ2" s="715"/>
      <c r="SRR2" s="715"/>
      <c r="SRS2" s="715"/>
      <c r="SRT2" s="715"/>
      <c r="SRU2" s="715"/>
      <c r="SRV2" s="715"/>
      <c r="SRW2" s="715"/>
      <c r="SRX2" s="715"/>
      <c r="SRY2" s="715"/>
      <c r="SRZ2" s="715"/>
      <c r="SSA2" s="715"/>
      <c r="SSB2" s="715"/>
      <c r="SSC2" s="715"/>
      <c r="SSD2" s="715"/>
      <c r="SSE2" s="715"/>
      <c r="SSF2" s="715"/>
      <c r="SSG2" s="715"/>
      <c r="SSH2" s="715"/>
      <c r="SSI2" s="715"/>
      <c r="SSJ2" s="715"/>
      <c r="SSK2" s="715"/>
      <c r="SSL2" s="715"/>
      <c r="SSM2" s="715"/>
      <c r="SSN2" s="715"/>
      <c r="SSO2" s="715"/>
      <c r="SSP2" s="715"/>
      <c r="SSQ2" s="715"/>
      <c r="SSR2" s="715"/>
      <c r="SSS2" s="715"/>
      <c r="SST2" s="715"/>
      <c r="SSU2" s="715"/>
      <c r="SSV2" s="715"/>
      <c r="SSW2" s="715"/>
      <c r="SSX2" s="715"/>
      <c r="SSY2" s="715"/>
      <c r="SSZ2" s="715"/>
      <c r="STA2" s="715"/>
      <c r="STB2" s="715"/>
      <c r="STC2" s="715"/>
      <c r="STD2" s="715"/>
      <c r="STE2" s="715"/>
      <c r="STF2" s="715"/>
      <c r="STG2" s="715"/>
      <c r="STH2" s="715"/>
      <c r="STI2" s="715"/>
      <c r="STJ2" s="715"/>
      <c r="STK2" s="715"/>
      <c r="STL2" s="715"/>
      <c r="STM2" s="715"/>
      <c r="STN2" s="715"/>
      <c r="STO2" s="715"/>
      <c r="STP2" s="715"/>
      <c r="STQ2" s="715"/>
      <c r="STR2" s="715"/>
      <c r="STS2" s="715"/>
      <c r="STT2" s="715"/>
      <c r="STU2" s="715"/>
      <c r="STV2" s="715"/>
      <c r="STW2" s="715"/>
      <c r="STX2" s="715"/>
      <c r="STY2" s="715"/>
      <c r="STZ2" s="715"/>
      <c r="SUA2" s="715"/>
      <c r="SUB2" s="715"/>
      <c r="SUC2" s="715"/>
      <c r="SUD2" s="715"/>
      <c r="SUE2" s="715"/>
      <c r="SUF2" s="715"/>
      <c r="SUG2" s="715"/>
      <c r="SUH2" s="715"/>
      <c r="SUI2" s="715"/>
      <c r="SUJ2" s="715"/>
      <c r="SUK2" s="715"/>
      <c r="SUL2" s="715"/>
      <c r="SUM2" s="715"/>
      <c r="SUN2" s="715"/>
      <c r="SUO2" s="715"/>
      <c r="SUP2" s="715"/>
      <c r="SUQ2" s="715"/>
      <c r="SUR2" s="715"/>
      <c r="SUS2" s="715"/>
      <c r="SUT2" s="715"/>
      <c r="SUU2" s="715"/>
      <c r="SUV2" s="715"/>
      <c r="SUW2" s="715"/>
      <c r="SUX2" s="715"/>
      <c r="SUY2" s="715"/>
      <c r="SUZ2" s="715"/>
      <c r="SVA2" s="715"/>
      <c r="SVB2" s="715"/>
      <c r="SVC2" s="715"/>
      <c r="SVD2" s="715"/>
      <c r="SVE2" s="715"/>
      <c r="SVF2" s="715"/>
      <c r="SVG2" s="715"/>
      <c r="SVH2" s="715"/>
      <c r="SVI2" s="715"/>
      <c r="SVJ2" s="715"/>
      <c r="SVK2" s="715"/>
      <c r="SVL2" s="715"/>
      <c r="SVM2" s="715"/>
      <c r="SVN2" s="715"/>
      <c r="SVO2" s="715"/>
      <c r="SVP2" s="715"/>
      <c r="SVQ2" s="715"/>
      <c r="SVR2" s="715"/>
      <c r="SVS2" s="715"/>
      <c r="SVT2" s="715"/>
      <c r="SVU2" s="715"/>
      <c r="SVV2" s="715"/>
      <c r="SVW2" s="715"/>
      <c r="SVX2" s="715"/>
      <c r="SVY2" s="715"/>
      <c r="SVZ2" s="715"/>
      <c r="SWA2" s="715"/>
      <c r="SWB2" s="715"/>
      <c r="SWC2" s="715"/>
      <c r="SWD2" s="715"/>
      <c r="SWE2" s="715"/>
      <c r="SWF2" s="715"/>
      <c r="SWG2" s="715"/>
      <c r="SWH2" s="715"/>
      <c r="SWI2" s="715"/>
      <c r="SWJ2" s="715"/>
      <c r="SWK2" s="715"/>
      <c r="SWL2" s="715"/>
      <c r="SWM2" s="715"/>
      <c r="SWN2" s="715"/>
      <c r="SWO2" s="715"/>
      <c r="SWP2" s="715"/>
      <c r="SWQ2" s="715"/>
      <c r="SWR2" s="715"/>
      <c r="SWS2" s="715"/>
      <c r="SWT2" s="715"/>
      <c r="SWU2" s="715"/>
      <c r="SWV2" s="715"/>
      <c r="SWW2" s="715"/>
      <c r="SWX2" s="715"/>
      <c r="SWY2" s="715"/>
      <c r="SWZ2" s="715"/>
      <c r="SXA2" s="715"/>
      <c r="SXB2" s="715"/>
      <c r="SXC2" s="715"/>
      <c r="SXD2" s="715"/>
      <c r="SXE2" s="715"/>
      <c r="SXF2" s="715"/>
      <c r="SXG2" s="715"/>
      <c r="SXH2" s="715"/>
      <c r="SXI2" s="715"/>
      <c r="SXJ2" s="715"/>
      <c r="SXK2" s="715"/>
      <c r="SXL2" s="715"/>
      <c r="SXM2" s="715"/>
      <c r="SXN2" s="715"/>
      <c r="SXO2" s="715"/>
      <c r="SXP2" s="715"/>
      <c r="SXQ2" s="715"/>
      <c r="SXR2" s="715"/>
      <c r="SXS2" s="715"/>
      <c r="SXT2" s="715"/>
      <c r="SXU2" s="715"/>
      <c r="SXV2" s="715"/>
      <c r="SXW2" s="715"/>
      <c r="SXX2" s="715"/>
      <c r="SXY2" s="715"/>
      <c r="SXZ2" s="715"/>
      <c r="SYA2" s="715"/>
      <c r="SYB2" s="715"/>
      <c r="SYC2" s="715"/>
      <c r="SYD2" s="715"/>
      <c r="SYE2" s="715"/>
      <c r="SYF2" s="715"/>
      <c r="SYG2" s="715"/>
      <c r="SYH2" s="715"/>
      <c r="SYI2" s="715"/>
      <c r="SYJ2" s="715"/>
      <c r="SYK2" s="715"/>
      <c r="SYL2" s="715"/>
      <c r="SYM2" s="715"/>
      <c r="SYN2" s="715"/>
      <c r="SYO2" s="715"/>
      <c r="SYP2" s="715"/>
      <c r="SYQ2" s="715"/>
      <c r="SYR2" s="715"/>
      <c r="SYS2" s="715"/>
      <c r="SYT2" s="715"/>
      <c r="SYU2" s="715"/>
      <c r="SYV2" s="715"/>
      <c r="SYW2" s="715"/>
      <c r="SYX2" s="715"/>
      <c r="SYY2" s="715"/>
      <c r="SYZ2" s="715"/>
      <c r="SZA2" s="715"/>
      <c r="SZB2" s="715"/>
      <c r="SZC2" s="715"/>
      <c r="SZD2" s="715"/>
      <c r="SZE2" s="715"/>
      <c r="SZF2" s="715"/>
      <c r="SZG2" s="715"/>
      <c r="SZH2" s="715"/>
      <c r="SZI2" s="715"/>
      <c r="SZJ2" s="715"/>
      <c r="SZK2" s="715"/>
      <c r="SZL2" s="715"/>
      <c r="SZM2" s="715"/>
      <c r="SZN2" s="715"/>
      <c r="SZO2" s="715"/>
      <c r="SZP2" s="715"/>
      <c r="SZQ2" s="715"/>
      <c r="SZR2" s="715"/>
      <c r="SZS2" s="715"/>
      <c r="SZT2" s="715"/>
      <c r="SZU2" s="715"/>
      <c r="SZV2" s="715"/>
      <c r="SZW2" s="715"/>
      <c r="SZX2" s="715"/>
      <c r="SZY2" s="715"/>
      <c r="SZZ2" s="715"/>
      <c r="TAA2" s="715"/>
      <c r="TAB2" s="715"/>
      <c r="TAC2" s="715"/>
      <c r="TAD2" s="715"/>
      <c r="TAE2" s="715"/>
      <c r="TAF2" s="715"/>
      <c r="TAG2" s="715"/>
      <c r="TAH2" s="715"/>
      <c r="TAI2" s="715"/>
      <c r="TAJ2" s="715"/>
      <c r="TAK2" s="715"/>
      <c r="TAL2" s="715"/>
      <c r="TAM2" s="715"/>
      <c r="TAN2" s="715"/>
      <c r="TAO2" s="715"/>
      <c r="TAP2" s="715"/>
      <c r="TAQ2" s="715"/>
      <c r="TAR2" s="715"/>
      <c r="TAS2" s="715"/>
      <c r="TAT2" s="715"/>
      <c r="TAU2" s="715"/>
      <c r="TAV2" s="715"/>
      <c r="TAW2" s="715"/>
      <c r="TAX2" s="715"/>
      <c r="TAY2" s="715"/>
      <c r="TAZ2" s="715"/>
      <c r="TBA2" s="715"/>
      <c r="TBB2" s="715"/>
      <c r="TBC2" s="715"/>
      <c r="TBD2" s="715"/>
      <c r="TBE2" s="715"/>
      <c r="TBF2" s="715"/>
      <c r="TBG2" s="715"/>
      <c r="TBH2" s="715"/>
      <c r="TBI2" s="715"/>
      <c r="TBJ2" s="715"/>
      <c r="TBK2" s="715"/>
      <c r="TBL2" s="715"/>
      <c r="TBM2" s="715"/>
      <c r="TBN2" s="715"/>
      <c r="TBO2" s="715"/>
      <c r="TBP2" s="715"/>
      <c r="TBQ2" s="715"/>
      <c r="TBR2" s="715"/>
      <c r="TBS2" s="715"/>
      <c r="TBT2" s="715"/>
      <c r="TBU2" s="715"/>
      <c r="TBV2" s="715"/>
      <c r="TBW2" s="715"/>
      <c r="TBX2" s="715"/>
      <c r="TBY2" s="715"/>
      <c r="TBZ2" s="715"/>
      <c r="TCA2" s="715"/>
      <c r="TCB2" s="715"/>
      <c r="TCC2" s="715"/>
      <c r="TCD2" s="715"/>
      <c r="TCE2" s="715"/>
      <c r="TCF2" s="715"/>
      <c r="TCG2" s="715"/>
      <c r="TCH2" s="715"/>
      <c r="TCI2" s="715"/>
      <c r="TCJ2" s="715"/>
      <c r="TCK2" s="715"/>
      <c r="TCL2" s="715"/>
      <c r="TCM2" s="715"/>
      <c r="TCN2" s="715"/>
      <c r="TCO2" s="715"/>
      <c r="TCP2" s="715"/>
      <c r="TCQ2" s="715"/>
      <c r="TCR2" s="715"/>
      <c r="TCS2" s="715"/>
      <c r="TCT2" s="715"/>
      <c r="TCU2" s="715"/>
      <c r="TCV2" s="715"/>
      <c r="TCW2" s="715"/>
      <c r="TCX2" s="715"/>
      <c r="TCY2" s="715"/>
      <c r="TCZ2" s="715"/>
      <c r="TDA2" s="715"/>
      <c r="TDB2" s="715"/>
      <c r="TDC2" s="715"/>
      <c r="TDD2" s="715"/>
      <c r="TDE2" s="715"/>
      <c r="TDF2" s="715"/>
      <c r="TDG2" s="715"/>
      <c r="TDH2" s="715"/>
      <c r="TDI2" s="715"/>
      <c r="TDJ2" s="715"/>
      <c r="TDK2" s="715"/>
      <c r="TDL2" s="715"/>
      <c r="TDM2" s="715"/>
      <c r="TDN2" s="715"/>
      <c r="TDO2" s="715"/>
      <c r="TDP2" s="715"/>
      <c r="TDQ2" s="715"/>
      <c r="TDR2" s="715"/>
      <c r="TDS2" s="715"/>
      <c r="TDT2" s="715"/>
      <c r="TDU2" s="715"/>
      <c r="TDV2" s="715"/>
      <c r="TDW2" s="715"/>
      <c r="TDX2" s="715"/>
      <c r="TDY2" s="715"/>
      <c r="TDZ2" s="715"/>
      <c r="TEA2" s="715"/>
      <c r="TEB2" s="715"/>
      <c r="TEC2" s="715"/>
      <c r="TED2" s="715"/>
      <c r="TEE2" s="715"/>
      <c r="TEF2" s="715"/>
      <c r="TEG2" s="715"/>
      <c r="TEH2" s="715"/>
      <c r="TEI2" s="715"/>
      <c r="TEJ2" s="715"/>
      <c r="TEK2" s="715"/>
      <c r="TEL2" s="715"/>
      <c r="TEM2" s="715"/>
      <c r="TEN2" s="715"/>
      <c r="TEO2" s="715"/>
      <c r="TEP2" s="715"/>
      <c r="TEQ2" s="715"/>
      <c r="TER2" s="715"/>
      <c r="TES2" s="715"/>
      <c r="TET2" s="715"/>
      <c r="TEU2" s="715"/>
      <c r="TEV2" s="715"/>
      <c r="TEW2" s="715"/>
      <c r="TEX2" s="715"/>
      <c r="TEY2" s="715"/>
      <c r="TEZ2" s="715"/>
      <c r="TFA2" s="715"/>
      <c r="TFB2" s="715"/>
      <c r="TFC2" s="715"/>
      <c r="TFD2" s="715"/>
      <c r="TFE2" s="715"/>
      <c r="TFF2" s="715"/>
      <c r="TFG2" s="715"/>
      <c r="TFH2" s="715"/>
      <c r="TFI2" s="715"/>
      <c r="TFJ2" s="715"/>
      <c r="TFK2" s="715"/>
      <c r="TFL2" s="715"/>
      <c r="TFM2" s="715"/>
      <c r="TFN2" s="715"/>
      <c r="TFO2" s="715"/>
      <c r="TFP2" s="715"/>
      <c r="TFQ2" s="715"/>
      <c r="TFR2" s="715"/>
      <c r="TFS2" s="715"/>
      <c r="TFT2" s="715"/>
      <c r="TFU2" s="715"/>
      <c r="TFV2" s="715"/>
      <c r="TFW2" s="715"/>
      <c r="TFX2" s="715"/>
      <c r="TFY2" s="715"/>
      <c r="TFZ2" s="715"/>
      <c r="TGA2" s="715"/>
      <c r="TGB2" s="715"/>
      <c r="TGC2" s="715"/>
      <c r="TGD2" s="715"/>
      <c r="TGE2" s="715"/>
      <c r="TGF2" s="715"/>
      <c r="TGG2" s="715"/>
      <c r="TGH2" s="715"/>
      <c r="TGI2" s="715"/>
      <c r="TGJ2" s="715"/>
      <c r="TGK2" s="715"/>
      <c r="TGL2" s="715"/>
      <c r="TGM2" s="715"/>
      <c r="TGN2" s="715"/>
      <c r="TGO2" s="715"/>
      <c r="TGP2" s="715"/>
      <c r="TGQ2" s="715"/>
      <c r="TGR2" s="715"/>
      <c r="TGS2" s="715"/>
      <c r="TGT2" s="715"/>
      <c r="TGU2" s="715"/>
      <c r="TGV2" s="715"/>
      <c r="TGW2" s="715"/>
      <c r="TGX2" s="715"/>
      <c r="TGY2" s="715"/>
      <c r="TGZ2" s="715"/>
      <c r="THA2" s="715"/>
      <c r="THB2" s="715"/>
      <c r="THC2" s="715"/>
      <c r="THD2" s="715"/>
      <c r="THE2" s="715"/>
      <c r="THF2" s="715"/>
      <c r="THG2" s="715"/>
      <c r="THH2" s="715"/>
      <c r="THI2" s="715"/>
      <c r="THJ2" s="715"/>
      <c r="THK2" s="715"/>
      <c r="THL2" s="715"/>
      <c r="THM2" s="715"/>
      <c r="THN2" s="715"/>
      <c r="THO2" s="715"/>
      <c r="THP2" s="715"/>
      <c r="THQ2" s="715"/>
      <c r="THR2" s="715"/>
      <c r="THS2" s="715"/>
      <c r="THT2" s="715"/>
      <c r="THU2" s="715"/>
      <c r="THV2" s="715"/>
      <c r="THW2" s="715"/>
      <c r="THX2" s="715"/>
      <c r="THY2" s="715"/>
      <c r="THZ2" s="715"/>
      <c r="TIA2" s="715"/>
      <c r="TIB2" s="715"/>
      <c r="TIC2" s="715"/>
      <c r="TID2" s="715"/>
      <c r="TIE2" s="715"/>
      <c r="TIF2" s="715"/>
      <c r="TIG2" s="715"/>
      <c r="TIH2" s="715"/>
      <c r="TII2" s="715"/>
      <c r="TIJ2" s="715"/>
      <c r="TIK2" s="715"/>
      <c r="TIL2" s="715"/>
      <c r="TIM2" s="715"/>
      <c r="TIN2" s="715"/>
      <c r="TIO2" s="715"/>
      <c r="TIP2" s="715"/>
      <c r="TIQ2" s="715"/>
      <c r="TIR2" s="715"/>
      <c r="TIS2" s="715"/>
      <c r="TIT2" s="715"/>
      <c r="TIU2" s="715"/>
      <c r="TIV2" s="715"/>
      <c r="TIW2" s="715"/>
      <c r="TIX2" s="715"/>
      <c r="TIY2" s="715"/>
      <c r="TIZ2" s="715"/>
      <c r="TJA2" s="715"/>
      <c r="TJB2" s="715"/>
      <c r="TJC2" s="715"/>
      <c r="TJD2" s="715"/>
      <c r="TJE2" s="715"/>
      <c r="TJF2" s="715"/>
      <c r="TJG2" s="715"/>
      <c r="TJH2" s="715"/>
      <c r="TJI2" s="715"/>
      <c r="TJJ2" s="715"/>
      <c r="TJK2" s="715"/>
      <c r="TJL2" s="715"/>
      <c r="TJM2" s="715"/>
      <c r="TJN2" s="715"/>
      <c r="TJO2" s="715"/>
      <c r="TJP2" s="715"/>
      <c r="TJQ2" s="715"/>
      <c r="TJR2" s="715"/>
      <c r="TJS2" s="715"/>
      <c r="TJT2" s="715"/>
      <c r="TJU2" s="715"/>
      <c r="TJV2" s="715"/>
      <c r="TJW2" s="715"/>
      <c r="TJX2" s="715"/>
      <c r="TJY2" s="715"/>
      <c r="TJZ2" s="715"/>
      <c r="TKA2" s="715"/>
      <c r="TKB2" s="715"/>
      <c r="TKC2" s="715"/>
      <c r="TKD2" s="715"/>
      <c r="TKE2" s="715"/>
      <c r="TKF2" s="715"/>
      <c r="TKG2" s="715"/>
      <c r="TKH2" s="715"/>
      <c r="TKI2" s="715"/>
      <c r="TKJ2" s="715"/>
      <c r="TKK2" s="715"/>
      <c r="TKL2" s="715"/>
      <c r="TKM2" s="715"/>
      <c r="TKN2" s="715"/>
      <c r="TKO2" s="715"/>
      <c r="TKP2" s="715"/>
      <c r="TKQ2" s="715"/>
      <c r="TKR2" s="715"/>
      <c r="TKS2" s="715"/>
      <c r="TKT2" s="715"/>
      <c r="TKU2" s="715"/>
      <c r="TKV2" s="715"/>
      <c r="TKW2" s="715"/>
      <c r="TKX2" s="715"/>
      <c r="TKY2" s="715"/>
      <c r="TKZ2" s="715"/>
      <c r="TLA2" s="715"/>
      <c r="TLB2" s="715"/>
      <c r="TLC2" s="715"/>
      <c r="TLD2" s="715"/>
      <c r="TLE2" s="715"/>
      <c r="TLF2" s="715"/>
      <c r="TLG2" s="715"/>
      <c r="TLH2" s="715"/>
      <c r="TLI2" s="715"/>
      <c r="TLJ2" s="715"/>
      <c r="TLK2" s="715"/>
      <c r="TLL2" s="715"/>
      <c r="TLM2" s="715"/>
      <c r="TLN2" s="715"/>
      <c r="TLO2" s="715"/>
      <c r="TLP2" s="715"/>
      <c r="TLQ2" s="715"/>
      <c r="TLR2" s="715"/>
      <c r="TLS2" s="715"/>
      <c r="TLT2" s="715"/>
      <c r="TLU2" s="715"/>
      <c r="TLV2" s="715"/>
      <c r="TLW2" s="715"/>
      <c r="TLX2" s="715"/>
      <c r="TLY2" s="715"/>
      <c r="TLZ2" s="715"/>
      <c r="TMA2" s="715"/>
      <c r="TMB2" s="715"/>
      <c r="TMC2" s="715"/>
      <c r="TMD2" s="715"/>
      <c r="TME2" s="715"/>
      <c r="TMF2" s="715"/>
      <c r="TMG2" s="715"/>
      <c r="TMH2" s="715"/>
      <c r="TMI2" s="715"/>
      <c r="TMJ2" s="715"/>
      <c r="TMK2" s="715"/>
      <c r="TML2" s="715"/>
      <c r="TMM2" s="715"/>
      <c r="TMN2" s="715"/>
      <c r="TMO2" s="715"/>
      <c r="TMP2" s="715"/>
      <c r="TMQ2" s="715"/>
      <c r="TMR2" s="715"/>
      <c r="TMS2" s="715"/>
      <c r="TMT2" s="715"/>
      <c r="TMU2" s="715"/>
      <c r="TMV2" s="715"/>
      <c r="TMW2" s="715"/>
      <c r="TMX2" s="715"/>
      <c r="TMY2" s="715"/>
      <c r="TMZ2" s="715"/>
      <c r="TNA2" s="715"/>
      <c r="TNB2" s="715"/>
      <c r="TNC2" s="715"/>
      <c r="TND2" s="715"/>
      <c r="TNE2" s="715"/>
      <c r="TNF2" s="715"/>
      <c r="TNG2" s="715"/>
      <c r="TNH2" s="715"/>
      <c r="TNI2" s="715"/>
      <c r="TNJ2" s="715"/>
      <c r="TNK2" s="715"/>
      <c r="TNL2" s="715"/>
      <c r="TNM2" s="715"/>
      <c r="TNN2" s="715"/>
      <c r="TNO2" s="715"/>
      <c r="TNP2" s="715"/>
      <c r="TNQ2" s="715"/>
      <c r="TNR2" s="715"/>
      <c r="TNS2" s="715"/>
      <c r="TNT2" s="715"/>
      <c r="TNU2" s="715"/>
      <c r="TNV2" s="715"/>
      <c r="TNW2" s="715"/>
      <c r="TNX2" s="715"/>
      <c r="TNY2" s="715"/>
      <c r="TNZ2" s="715"/>
      <c r="TOA2" s="715"/>
      <c r="TOB2" s="715"/>
      <c r="TOC2" s="715"/>
      <c r="TOD2" s="715"/>
      <c r="TOE2" s="715"/>
      <c r="TOF2" s="715"/>
      <c r="TOG2" s="715"/>
      <c r="TOH2" s="715"/>
      <c r="TOI2" s="715"/>
      <c r="TOJ2" s="715"/>
      <c r="TOK2" s="715"/>
      <c r="TOL2" s="715"/>
      <c r="TOM2" s="715"/>
      <c r="TON2" s="715"/>
      <c r="TOO2" s="715"/>
      <c r="TOP2" s="715"/>
      <c r="TOQ2" s="715"/>
      <c r="TOR2" s="715"/>
      <c r="TOS2" s="715"/>
      <c r="TOT2" s="715"/>
      <c r="TOU2" s="715"/>
      <c r="TOV2" s="715"/>
      <c r="TOW2" s="715"/>
      <c r="TOX2" s="715"/>
      <c r="TOY2" s="715"/>
      <c r="TOZ2" s="715"/>
      <c r="TPA2" s="715"/>
      <c r="TPB2" s="715"/>
      <c r="TPC2" s="715"/>
      <c r="TPD2" s="715"/>
      <c r="TPE2" s="715"/>
      <c r="TPF2" s="715"/>
      <c r="TPG2" s="715"/>
      <c r="TPH2" s="715"/>
      <c r="TPI2" s="715"/>
      <c r="TPJ2" s="715"/>
      <c r="TPK2" s="715"/>
      <c r="TPL2" s="715"/>
      <c r="TPM2" s="715"/>
      <c r="TPN2" s="715"/>
      <c r="TPO2" s="715"/>
      <c r="TPP2" s="715"/>
      <c r="TPQ2" s="715"/>
      <c r="TPR2" s="715"/>
      <c r="TPS2" s="715"/>
      <c r="TPT2" s="715"/>
      <c r="TPU2" s="715"/>
      <c r="TPV2" s="715"/>
      <c r="TPW2" s="715"/>
      <c r="TPX2" s="715"/>
      <c r="TPY2" s="715"/>
      <c r="TPZ2" s="715"/>
      <c r="TQA2" s="715"/>
      <c r="TQB2" s="715"/>
      <c r="TQC2" s="715"/>
      <c r="TQD2" s="715"/>
      <c r="TQE2" s="715"/>
      <c r="TQF2" s="715"/>
      <c r="TQG2" s="715"/>
      <c r="TQH2" s="715"/>
      <c r="TQI2" s="715"/>
      <c r="TQJ2" s="715"/>
      <c r="TQK2" s="715"/>
      <c r="TQL2" s="715"/>
      <c r="TQM2" s="715"/>
      <c r="TQN2" s="715"/>
      <c r="TQO2" s="715"/>
      <c r="TQP2" s="715"/>
      <c r="TQQ2" s="715"/>
      <c r="TQR2" s="715"/>
      <c r="TQS2" s="715"/>
      <c r="TQT2" s="715"/>
      <c r="TQU2" s="715"/>
      <c r="TQV2" s="715"/>
      <c r="TQW2" s="715"/>
      <c r="TQX2" s="715"/>
      <c r="TQY2" s="715"/>
      <c r="TQZ2" s="715"/>
      <c r="TRA2" s="715"/>
      <c r="TRB2" s="715"/>
      <c r="TRC2" s="715"/>
      <c r="TRD2" s="715"/>
      <c r="TRE2" s="715"/>
      <c r="TRF2" s="715"/>
      <c r="TRG2" s="715"/>
      <c r="TRH2" s="715"/>
      <c r="TRI2" s="715"/>
      <c r="TRJ2" s="715"/>
      <c r="TRK2" s="715"/>
      <c r="TRL2" s="715"/>
      <c r="TRM2" s="715"/>
      <c r="TRN2" s="715"/>
      <c r="TRO2" s="715"/>
      <c r="TRP2" s="715"/>
      <c r="TRQ2" s="715"/>
      <c r="TRR2" s="715"/>
      <c r="TRS2" s="715"/>
      <c r="TRT2" s="715"/>
      <c r="TRU2" s="715"/>
      <c r="TRV2" s="715"/>
      <c r="TRW2" s="715"/>
      <c r="TRX2" s="715"/>
      <c r="TRY2" s="715"/>
      <c r="TRZ2" s="715"/>
      <c r="TSA2" s="715"/>
      <c r="TSB2" s="715"/>
      <c r="TSC2" s="715"/>
      <c r="TSD2" s="715"/>
      <c r="TSE2" s="715"/>
      <c r="TSF2" s="715"/>
      <c r="TSG2" s="715"/>
      <c r="TSH2" s="715"/>
      <c r="TSI2" s="715"/>
      <c r="TSJ2" s="715"/>
      <c r="TSK2" s="715"/>
      <c r="TSL2" s="715"/>
      <c r="TSM2" s="715"/>
      <c r="TSN2" s="715"/>
      <c r="TSO2" s="715"/>
      <c r="TSP2" s="715"/>
      <c r="TSQ2" s="715"/>
      <c r="TSR2" s="715"/>
      <c r="TSS2" s="715"/>
      <c r="TST2" s="715"/>
      <c r="TSU2" s="715"/>
      <c r="TSV2" s="715"/>
      <c r="TSW2" s="715"/>
      <c r="TSX2" s="715"/>
      <c r="TSY2" s="715"/>
      <c r="TSZ2" s="715"/>
      <c r="TTA2" s="715"/>
      <c r="TTB2" s="715"/>
      <c r="TTC2" s="715"/>
      <c r="TTD2" s="715"/>
      <c r="TTE2" s="715"/>
      <c r="TTF2" s="715"/>
      <c r="TTG2" s="715"/>
      <c r="TTH2" s="715"/>
      <c r="TTI2" s="715"/>
      <c r="TTJ2" s="715"/>
      <c r="TTK2" s="715"/>
      <c r="TTL2" s="715"/>
      <c r="TTM2" s="715"/>
      <c r="TTN2" s="715"/>
      <c r="TTO2" s="715"/>
      <c r="TTP2" s="715"/>
      <c r="TTQ2" s="715"/>
      <c r="TTR2" s="715"/>
      <c r="TTS2" s="715"/>
      <c r="TTT2" s="715"/>
      <c r="TTU2" s="715"/>
      <c r="TTV2" s="715"/>
      <c r="TTW2" s="715"/>
      <c r="TTX2" s="715"/>
      <c r="TTY2" s="715"/>
      <c r="TTZ2" s="715"/>
      <c r="TUA2" s="715"/>
      <c r="TUB2" s="715"/>
      <c r="TUC2" s="715"/>
      <c r="TUD2" s="715"/>
      <c r="TUE2" s="715"/>
      <c r="TUF2" s="715"/>
      <c r="TUG2" s="715"/>
      <c r="TUH2" s="715"/>
      <c r="TUI2" s="715"/>
      <c r="TUJ2" s="715"/>
      <c r="TUK2" s="715"/>
      <c r="TUL2" s="715"/>
      <c r="TUM2" s="715"/>
      <c r="TUN2" s="715"/>
      <c r="TUO2" s="715"/>
      <c r="TUP2" s="715"/>
      <c r="TUQ2" s="715"/>
      <c r="TUR2" s="715"/>
      <c r="TUS2" s="715"/>
      <c r="TUT2" s="715"/>
      <c r="TUU2" s="715"/>
      <c r="TUV2" s="715"/>
      <c r="TUW2" s="715"/>
      <c r="TUX2" s="715"/>
      <c r="TUY2" s="715"/>
      <c r="TUZ2" s="715"/>
      <c r="TVA2" s="715"/>
      <c r="TVB2" s="715"/>
      <c r="TVC2" s="715"/>
      <c r="TVD2" s="715"/>
      <c r="TVE2" s="715"/>
      <c r="TVF2" s="715"/>
      <c r="TVG2" s="715"/>
      <c r="TVH2" s="715"/>
      <c r="TVI2" s="715"/>
      <c r="TVJ2" s="715"/>
      <c r="TVK2" s="715"/>
      <c r="TVL2" s="715"/>
      <c r="TVM2" s="715"/>
      <c r="TVN2" s="715"/>
      <c r="TVO2" s="715"/>
      <c r="TVP2" s="715"/>
      <c r="TVQ2" s="715"/>
      <c r="TVR2" s="715"/>
      <c r="TVS2" s="715"/>
      <c r="TVT2" s="715"/>
      <c r="TVU2" s="715"/>
      <c r="TVV2" s="715"/>
      <c r="TVW2" s="715"/>
      <c r="TVX2" s="715"/>
      <c r="TVY2" s="715"/>
      <c r="TVZ2" s="715"/>
      <c r="TWA2" s="715"/>
      <c r="TWB2" s="715"/>
      <c r="TWC2" s="715"/>
      <c r="TWD2" s="715"/>
      <c r="TWE2" s="715"/>
      <c r="TWF2" s="715"/>
      <c r="TWG2" s="715"/>
      <c r="TWH2" s="715"/>
      <c r="TWI2" s="715"/>
      <c r="TWJ2" s="715"/>
      <c r="TWK2" s="715"/>
      <c r="TWL2" s="715"/>
      <c r="TWM2" s="715"/>
      <c r="TWN2" s="715"/>
      <c r="TWO2" s="715"/>
      <c r="TWP2" s="715"/>
      <c r="TWQ2" s="715"/>
      <c r="TWR2" s="715"/>
      <c r="TWS2" s="715"/>
      <c r="TWT2" s="715"/>
      <c r="TWU2" s="715"/>
      <c r="TWV2" s="715"/>
      <c r="TWW2" s="715"/>
      <c r="TWX2" s="715"/>
      <c r="TWY2" s="715"/>
      <c r="TWZ2" s="715"/>
      <c r="TXA2" s="715"/>
      <c r="TXB2" s="715"/>
      <c r="TXC2" s="715"/>
      <c r="TXD2" s="715"/>
      <c r="TXE2" s="715"/>
      <c r="TXF2" s="715"/>
      <c r="TXG2" s="715"/>
      <c r="TXH2" s="715"/>
      <c r="TXI2" s="715"/>
      <c r="TXJ2" s="715"/>
      <c r="TXK2" s="715"/>
      <c r="TXL2" s="715"/>
      <c r="TXM2" s="715"/>
      <c r="TXN2" s="715"/>
      <c r="TXO2" s="715"/>
      <c r="TXP2" s="715"/>
      <c r="TXQ2" s="715"/>
      <c r="TXR2" s="715"/>
      <c r="TXS2" s="715"/>
      <c r="TXT2" s="715"/>
      <c r="TXU2" s="715"/>
      <c r="TXV2" s="715"/>
      <c r="TXW2" s="715"/>
      <c r="TXX2" s="715"/>
      <c r="TXY2" s="715"/>
      <c r="TXZ2" s="715"/>
      <c r="TYA2" s="715"/>
      <c r="TYB2" s="715"/>
      <c r="TYC2" s="715"/>
      <c r="TYD2" s="715"/>
      <c r="TYE2" s="715"/>
      <c r="TYF2" s="715"/>
      <c r="TYG2" s="715"/>
      <c r="TYH2" s="715"/>
      <c r="TYI2" s="715"/>
      <c r="TYJ2" s="715"/>
      <c r="TYK2" s="715"/>
      <c r="TYL2" s="715"/>
      <c r="TYM2" s="715"/>
      <c r="TYN2" s="715"/>
      <c r="TYO2" s="715"/>
      <c r="TYP2" s="715"/>
      <c r="TYQ2" s="715"/>
      <c r="TYR2" s="715"/>
      <c r="TYS2" s="715"/>
      <c r="TYT2" s="715"/>
      <c r="TYU2" s="715"/>
      <c r="TYV2" s="715"/>
      <c r="TYW2" s="715"/>
      <c r="TYX2" s="715"/>
      <c r="TYY2" s="715"/>
      <c r="TYZ2" s="715"/>
      <c r="TZA2" s="715"/>
      <c r="TZB2" s="715"/>
      <c r="TZC2" s="715"/>
      <c r="TZD2" s="715"/>
      <c r="TZE2" s="715"/>
      <c r="TZF2" s="715"/>
      <c r="TZG2" s="715"/>
      <c r="TZH2" s="715"/>
      <c r="TZI2" s="715"/>
      <c r="TZJ2" s="715"/>
      <c r="TZK2" s="715"/>
      <c r="TZL2" s="715"/>
      <c r="TZM2" s="715"/>
      <c r="TZN2" s="715"/>
      <c r="TZO2" s="715"/>
      <c r="TZP2" s="715"/>
      <c r="TZQ2" s="715"/>
      <c r="TZR2" s="715"/>
      <c r="TZS2" s="715"/>
      <c r="TZT2" s="715"/>
      <c r="TZU2" s="715"/>
      <c r="TZV2" s="715"/>
      <c r="TZW2" s="715"/>
      <c r="TZX2" s="715"/>
      <c r="TZY2" s="715"/>
      <c r="TZZ2" s="715"/>
      <c r="UAA2" s="715"/>
      <c r="UAB2" s="715"/>
      <c r="UAC2" s="715"/>
      <c r="UAD2" s="715"/>
      <c r="UAE2" s="715"/>
      <c r="UAF2" s="715"/>
      <c r="UAG2" s="715"/>
      <c r="UAH2" s="715"/>
      <c r="UAI2" s="715"/>
      <c r="UAJ2" s="715"/>
      <c r="UAK2" s="715"/>
      <c r="UAL2" s="715"/>
      <c r="UAM2" s="715"/>
      <c r="UAN2" s="715"/>
      <c r="UAO2" s="715"/>
      <c r="UAP2" s="715"/>
      <c r="UAQ2" s="715"/>
      <c r="UAR2" s="715"/>
      <c r="UAS2" s="715"/>
      <c r="UAT2" s="715"/>
      <c r="UAU2" s="715"/>
      <c r="UAV2" s="715"/>
      <c r="UAW2" s="715"/>
      <c r="UAX2" s="715"/>
      <c r="UAY2" s="715"/>
      <c r="UAZ2" s="715"/>
      <c r="UBA2" s="715"/>
      <c r="UBB2" s="715"/>
      <c r="UBC2" s="715"/>
      <c r="UBD2" s="715"/>
      <c r="UBE2" s="715"/>
      <c r="UBF2" s="715"/>
      <c r="UBG2" s="715"/>
      <c r="UBH2" s="715"/>
      <c r="UBI2" s="715"/>
      <c r="UBJ2" s="715"/>
      <c r="UBK2" s="715"/>
      <c r="UBL2" s="715"/>
      <c r="UBM2" s="715"/>
      <c r="UBN2" s="715"/>
      <c r="UBO2" s="715"/>
      <c r="UBP2" s="715"/>
      <c r="UBQ2" s="715"/>
      <c r="UBR2" s="715"/>
      <c r="UBS2" s="715"/>
      <c r="UBT2" s="715"/>
      <c r="UBU2" s="715"/>
      <c r="UBV2" s="715"/>
      <c r="UBW2" s="715"/>
      <c r="UBX2" s="715"/>
      <c r="UBY2" s="715"/>
      <c r="UBZ2" s="715"/>
      <c r="UCA2" s="715"/>
      <c r="UCB2" s="715"/>
      <c r="UCC2" s="715"/>
      <c r="UCD2" s="715"/>
      <c r="UCE2" s="715"/>
      <c r="UCF2" s="715"/>
      <c r="UCG2" s="715"/>
      <c r="UCH2" s="715"/>
      <c r="UCI2" s="715"/>
      <c r="UCJ2" s="715"/>
      <c r="UCK2" s="715"/>
      <c r="UCL2" s="715"/>
      <c r="UCM2" s="715"/>
      <c r="UCN2" s="715"/>
      <c r="UCO2" s="715"/>
      <c r="UCP2" s="715"/>
      <c r="UCQ2" s="715"/>
      <c r="UCR2" s="715"/>
      <c r="UCS2" s="715"/>
      <c r="UCT2" s="715"/>
      <c r="UCU2" s="715"/>
      <c r="UCV2" s="715"/>
      <c r="UCW2" s="715"/>
      <c r="UCX2" s="715"/>
      <c r="UCY2" s="715"/>
      <c r="UCZ2" s="715"/>
      <c r="UDA2" s="715"/>
      <c r="UDB2" s="715"/>
      <c r="UDC2" s="715"/>
      <c r="UDD2" s="715"/>
      <c r="UDE2" s="715"/>
      <c r="UDF2" s="715"/>
      <c r="UDG2" s="715"/>
      <c r="UDH2" s="715"/>
      <c r="UDI2" s="715"/>
      <c r="UDJ2" s="715"/>
      <c r="UDK2" s="715"/>
      <c r="UDL2" s="715"/>
      <c r="UDM2" s="715"/>
      <c r="UDN2" s="715"/>
      <c r="UDO2" s="715"/>
      <c r="UDP2" s="715"/>
      <c r="UDQ2" s="715"/>
      <c r="UDR2" s="715"/>
      <c r="UDS2" s="715"/>
      <c r="UDT2" s="715"/>
      <c r="UDU2" s="715"/>
      <c r="UDV2" s="715"/>
      <c r="UDW2" s="715"/>
      <c r="UDX2" s="715"/>
      <c r="UDY2" s="715"/>
      <c r="UDZ2" s="715"/>
      <c r="UEA2" s="715"/>
      <c r="UEB2" s="715"/>
      <c r="UEC2" s="715"/>
      <c r="UED2" s="715"/>
      <c r="UEE2" s="715"/>
      <c r="UEF2" s="715"/>
      <c r="UEG2" s="715"/>
      <c r="UEH2" s="715"/>
      <c r="UEI2" s="715"/>
      <c r="UEJ2" s="715"/>
      <c r="UEK2" s="715"/>
      <c r="UEL2" s="715"/>
      <c r="UEM2" s="715"/>
      <c r="UEN2" s="715"/>
      <c r="UEO2" s="715"/>
      <c r="UEP2" s="715"/>
      <c r="UEQ2" s="715"/>
      <c r="UER2" s="715"/>
      <c r="UES2" s="715"/>
      <c r="UET2" s="715"/>
      <c r="UEU2" s="715"/>
      <c r="UEV2" s="715"/>
      <c r="UEW2" s="715"/>
      <c r="UEX2" s="715"/>
      <c r="UEY2" s="715"/>
      <c r="UEZ2" s="715"/>
      <c r="UFA2" s="715"/>
      <c r="UFB2" s="715"/>
      <c r="UFC2" s="715"/>
      <c r="UFD2" s="715"/>
      <c r="UFE2" s="715"/>
      <c r="UFF2" s="715"/>
      <c r="UFG2" s="715"/>
      <c r="UFH2" s="715"/>
      <c r="UFI2" s="715"/>
      <c r="UFJ2" s="715"/>
      <c r="UFK2" s="715"/>
      <c r="UFL2" s="715"/>
      <c r="UFM2" s="715"/>
      <c r="UFN2" s="715"/>
      <c r="UFO2" s="715"/>
      <c r="UFP2" s="715"/>
      <c r="UFQ2" s="715"/>
      <c r="UFR2" s="715"/>
      <c r="UFS2" s="715"/>
      <c r="UFT2" s="715"/>
      <c r="UFU2" s="715"/>
      <c r="UFV2" s="715"/>
      <c r="UFW2" s="715"/>
      <c r="UFX2" s="715"/>
      <c r="UFY2" s="715"/>
      <c r="UFZ2" s="715"/>
      <c r="UGA2" s="715"/>
      <c r="UGB2" s="715"/>
      <c r="UGC2" s="715"/>
      <c r="UGD2" s="715"/>
      <c r="UGE2" s="715"/>
      <c r="UGF2" s="715"/>
      <c r="UGG2" s="715"/>
      <c r="UGH2" s="715"/>
      <c r="UGI2" s="715"/>
      <c r="UGJ2" s="715"/>
      <c r="UGK2" s="715"/>
      <c r="UGL2" s="715"/>
      <c r="UGM2" s="715"/>
      <c r="UGN2" s="715"/>
      <c r="UGO2" s="715"/>
      <c r="UGP2" s="715"/>
      <c r="UGQ2" s="715"/>
      <c r="UGR2" s="715"/>
      <c r="UGS2" s="715"/>
      <c r="UGT2" s="715"/>
      <c r="UGU2" s="715"/>
      <c r="UGV2" s="715"/>
      <c r="UGW2" s="715"/>
      <c r="UGX2" s="715"/>
      <c r="UGY2" s="715"/>
      <c r="UGZ2" s="715"/>
      <c r="UHA2" s="715"/>
      <c r="UHB2" s="715"/>
      <c r="UHC2" s="715"/>
      <c r="UHD2" s="715"/>
      <c r="UHE2" s="715"/>
      <c r="UHF2" s="715"/>
      <c r="UHG2" s="715"/>
      <c r="UHH2" s="715"/>
      <c r="UHI2" s="715"/>
      <c r="UHJ2" s="715"/>
      <c r="UHK2" s="715"/>
      <c r="UHL2" s="715"/>
      <c r="UHM2" s="715"/>
      <c r="UHN2" s="715"/>
      <c r="UHO2" s="715"/>
      <c r="UHP2" s="715"/>
      <c r="UHQ2" s="715"/>
      <c r="UHR2" s="715"/>
      <c r="UHS2" s="715"/>
      <c r="UHT2" s="715"/>
      <c r="UHU2" s="715"/>
      <c r="UHV2" s="715"/>
      <c r="UHW2" s="715"/>
      <c r="UHX2" s="715"/>
      <c r="UHY2" s="715"/>
      <c r="UHZ2" s="715"/>
      <c r="UIA2" s="715"/>
      <c r="UIB2" s="715"/>
      <c r="UIC2" s="715"/>
      <c r="UID2" s="715"/>
      <c r="UIE2" s="715"/>
      <c r="UIF2" s="715"/>
      <c r="UIG2" s="715"/>
      <c r="UIH2" s="715"/>
      <c r="UII2" s="715"/>
      <c r="UIJ2" s="715"/>
      <c r="UIK2" s="715"/>
      <c r="UIL2" s="715"/>
      <c r="UIM2" s="715"/>
      <c r="UIN2" s="715"/>
      <c r="UIO2" s="715"/>
      <c r="UIP2" s="715"/>
      <c r="UIQ2" s="715"/>
      <c r="UIR2" s="715"/>
      <c r="UIS2" s="715"/>
      <c r="UIT2" s="715"/>
      <c r="UIU2" s="715"/>
      <c r="UIV2" s="715"/>
      <c r="UIW2" s="715"/>
      <c r="UIX2" s="715"/>
      <c r="UIY2" s="715"/>
      <c r="UIZ2" s="715"/>
      <c r="UJA2" s="715"/>
      <c r="UJB2" s="715"/>
      <c r="UJC2" s="715"/>
      <c r="UJD2" s="715"/>
      <c r="UJE2" s="715"/>
      <c r="UJF2" s="715"/>
      <c r="UJG2" s="715"/>
      <c r="UJH2" s="715"/>
      <c r="UJI2" s="715"/>
      <c r="UJJ2" s="715"/>
      <c r="UJK2" s="715"/>
      <c r="UJL2" s="715"/>
      <c r="UJM2" s="715"/>
      <c r="UJN2" s="715"/>
      <c r="UJO2" s="715"/>
      <c r="UJP2" s="715"/>
      <c r="UJQ2" s="715"/>
      <c r="UJR2" s="715"/>
      <c r="UJS2" s="715"/>
      <c r="UJT2" s="715"/>
      <c r="UJU2" s="715"/>
      <c r="UJV2" s="715"/>
      <c r="UJW2" s="715"/>
      <c r="UJX2" s="715"/>
      <c r="UJY2" s="715"/>
      <c r="UJZ2" s="715"/>
      <c r="UKA2" s="715"/>
      <c r="UKB2" s="715"/>
      <c r="UKC2" s="715"/>
      <c r="UKD2" s="715"/>
      <c r="UKE2" s="715"/>
      <c r="UKF2" s="715"/>
      <c r="UKG2" s="715"/>
      <c r="UKH2" s="715"/>
      <c r="UKI2" s="715"/>
      <c r="UKJ2" s="715"/>
      <c r="UKK2" s="715"/>
      <c r="UKL2" s="715"/>
      <c r="UKM2" s="715"/>
      <c r="UKN2" s="715"/>
      <c r="UKO2" s="715"/>
      <c r="UKP2" s="715"/>
      <c r="UKQ2" s="715"/>
      <c r="UKR2" s="715"/>
      <c r="UKS2" s="715"/>
      <c r="UKT2" s="715"/>
      <c r="UKU2" s="715"/>
      <c r="UKV2" s="715"/>
      <c r="UKW2" s="715"/>
      <c r="UKX2" s="715"/>
      <c r="UKY2" s="715"/>
      <c r="UKZ2" s="715"/>
      <c r="ULA2" s="715"/>
      <c r="ULB2" s="715"/>
      <c r="ULC2" s="715"/>
      <c r="ULD2" s="715"/>
      <c r="ULE2" s="715"/>
      <c r="ULF2" s="715"/>
      <c r="ULG2" s="715"/>
      <c r="ULH2" s="715"/>
      <c r="ULI2" s="715"/>
      <c r="ULJ2" s="715"/>
      <c r="ULK2" s="715"/>
      <c r="ULL2" s="715"/>
      <c r="ULM2" s="715"/>
      <c r="ULN2" s="715"/>
      <c r="ULO2" s="715"/>
      <c r="ULP2" s="715"/>
      <c r="ULQ2" s="715"/>
      <c r="ULR2" s="715"/>
      <c r="ULS2" s="715"/>
      <c r="ULT2" s="715"/>
      <c r="ULU2" s="715"/>
      <c r="ULV2" s="715"/>
      <c r="ULW2" s="715"/>
      <c r="ULX2" s="715"/>
      <c r="ULY2" s="715"/>
      <c r="ULZ2" s="715"/>
      <c r="UMA2" s="715"/>
      <c r="UMB2" s="715"/>
      <c r="UMC2" s="715"/>
      <c r="UMD2" s="715"/>
      <c r="UME2" s="715"/>
      <c r="UMF2" s="715"/>
      <c r="UMG2" s="715"/>
      <c r="UMH2" s="715"/>
      <c r="UMI2" s="715"/>
      <c r="UMJ2" s="715"/>
      <c r="UMK2" s="715"/>
      <c r="UML2" s="715"/>
      <c r="UMM2" s="715"/>
      <c r="UMN2" s="715"/>
      <c r="UMO2" s="715"/>
      <c r="UMP2" s="715"/>
      <c r="UMQ2" s="715"/>
      <c r="UMR2" s="715"/>
      <c r="UMS2" s="715"/>
      <c r="UMT2" s="715"/>
      <c r="UMU2" s="715"/>
      <c r="UMV2" s="715"/>
      <c r="UMW2" s="715"/>
      <c r="UMX2" s="715"/>
      <c r="UMY2" s="715"/>
      <c r="UMZ2" s="715"/>
      <c r="UNA2" s="715"/>
      <c r="UNB2" s="715"/>
      <c r="UNC2" s="715"/>
      <c r="UND2" s="715"/>
      <c r="UNE2" s="715"/>
      <c r="UNF2" s="715"/>
      <c r="UNG2" s="715"/>
      <c r="UNH2" s="715"/>
      <c r="UNI2" s="715"/>
      <c r="UNJ2" s="715"/>
      <c r="UNK2" s="715"/>
      <c r="UNL2" s="715"/>
      <c r="UNM2" s="715"/>
      <c r="UNN2" s="715"/>
      <c r="UNO2" s="715"/>
      <c r="UNP2" s="715"/>
      <c r="UNQ2" s="715"/>
      <c r="UNR2" s="715"/>
      <c r="UNS2" s="715"/>
      <c r="UNT2" s="715"/>
      <c r="UNU2" s="715"/>
      <c r="UNV2" s="715"/>
      <c r="UNW2" s="715"/>
      <c r="UNX2" s="715"/>
      <c r="UNY2" s="715"/>
      <c r="UNZ2" s="715"/>
      <c r="UOA2" s="715"/>
      <c r="UOB2" s="715"/>
      <c r="UOC2" s="715"/>
      <c r="UOD2" s="715"/>
      <c r="UOE2" s="715"/>
      <c r="UOF2" s="715"/>
      <c r="UOG2" s="715"/>
      <c r="UOH2" s="715"/>
      <c r="UOI2" s="715"/>
      <c r="UOJ2" s="715"/>
      <c r="UOK2" s="715"/>
      <c r="UOL2" s="715"/>
      <c r="UOM2" s="715"/>
      <c r="UON2" s="715"/>
      <c r="UOO2" s="715"/>
      <c r="UOP2" s="715"/>
      <c r="UOQ2" s="715"/>
      <c r="UOR2" s="715"/>
      <c r="UOS2" s="715"/>
      <c r="UOT2" s="715"/>
      <c r="UOU2" s="715"/>
      <c r="UOV2" s="715"/>
      <c r="UOW2" s="715"/>
      <c r="UOX2" s="715"/>
      <c r="UOY2" s="715"/>
      <c r="UOZ2" s="715"/>
      <c r="UPA2" s="715"/>
      <c r="UPB2" s="715"/>
      <c r="UPC2" s="715"/>
      <c r="UPD2" s="715"/>
      <c r="UPE2" s="715"/>
      <c r="UPF2" s="715"/>
      <c r="UPG2" s="715"/>
      <c r="UPH2" s="715"/>
      <c r="UPI2" s="715"/>
      <c r="UPJ2" s="715"/>
      <c r="UPK2" s="715"/>
      <c r="UPL2" s="715"/>
      <c r="UPM2" s="715"/>
      <c r="UPN2" s="715"/>
      <c r="UPO2" s="715"/>
      <c r="UPP2" s="715"/>
      <c r="UPQ2" s="715"/>
      <c r="UPR2" s="715"/>
      <c r="UPS2" s="715"/>
      <c r="UPT2" s="715"/>
      <c r="UPU2" s="715"/>
      <c r="UPV2" s="715"/>
      <c r="UPW2" s="715"/>
      <c r="UPX2" s="715"/>
      <c r="UPY2" s="715"/>
      <c r="UPZ2" s="715"/>
      <c r="UQA2" s="715"/>
      <c r="UQB2" s="715"/>
      <c r="UQC2" s="715"/>
      <c r="UQD2" s="715"/>
      <c r="UQE2" s="715"/>
      <c r="UQF2" s="715"/>
      <c r="UQG2" s="715"/>
      <c r="UQH2" s="715"/>
      <c r="UQI2" s="715"/>
      <c r="UQJ2" s="715"/>
      <c r="UQK2" s="715"/>
      <c r="UQL2" s="715"/>
      <c r="UQM2" s="715"/>
      <c r="UQN2" s="715"/>
      <c r="UQO2" s="715"/>
      <c r="UQP2" s="715"/>
      <c r="UQQ2" s="715"/>
      <c r="UQR2" s="715"/>
      <c r="UQS2" s="715"/>
      <c r="UQT2" s="715"/>
      <c r="UQU2" s="715"/>
      <c r="UQV2" s="715"/>
      <c r="UQW2" s="715"/>
      <c r="UQX2" s="715"/>
      <c r="UQY2" s="715"/>
      <c r="UQZ2" s="715"/>
      <c r="URA2" s="715"/>
      <c r="URB2" s="715"/>
      <c r="URC2" s="715"/>
      <c r="URD2" s="715"/>
      <c r="URE2" s="715"/>
      <c r="URF2" s="715"/>
      <c r="URG2" s="715"/>
      <c r="URH2" s="715"/>
      <c r="URI2" s="715"/>
      <c r="URJ2" s="715"/>
      <c r="URK2" s="715"/>
      <c r="URL2" s="715"/>
      <c r="URM2" s="715"/>
      <c r="URN2" s="715"/>
      <c r="URO2" s="715"/>
      <c r="URP2" s="715"/>
      <c r="URQ2" s="715"/>
      <c r="URR2" s="715"/>
      <c r="URS2" s="715"/>
      <c r="URT2" s="715"/>
      <c r="URU2" s="715"/>
      <c r="URV2" s="715"/>
      <c r="URW2" s="715"/>
      <c r="URX2" s="715"/>
      <c r="URY2" s="715"/>
      <c r="URZ2" s="715"/>
      <c r="USA2" s="715"/>
      <c r="USB2" s="715"/>
      <c r="USC2" s="715"/>
      <c r="USD2" s="715"/>
      <c r="USE2" s="715"/>
      <c r="USF2" s="715"/>
      <c r="USG2" s="715"/>
      <c r="USH2" s="715"/>
      <c r="USI2" s="715"/>
      <c r="USJ2" s="715"/>
      <c r="USK2" s="715"/>
      <c r="USL2" s="715"/>
      <c r="USM2" s="715"/>
      <c r="USN2" s="715"/>
      <c r="USO2" s="715"/>
      <c r="USP2" s="715"/>
      <c r="USQ2" s="715"/>
      <c r="USR2" s="715"/>
      <c r="USS2" s="715"/>
      <c r="UST2" s="715"/>
      <c r="USU2" s="715"/>
      <c r="USV2" s="715"/>
      <c r="USW2" s="715"/>
      <c r="USX2" s="715"/>
      <c r="USY2" s="715"/>
      <c r="USZ2" s="715"/>
      <c r="UTA2" s="715"/>
      <c r="UTB2" s="715"/>
      <c r="UTC2" s="715"/>
      <c r="UTD2" s="715"/>
      <c r="UTE2" s="715"/>
      <c r="UTF2" s="715"/>
      <c r="UTG2" s="715"/>
      <c r="UTH2" s="715"/>
      <c r="UTI2" s="715"/>
      <c r="UTJ2" s="715"/>
      <c r="UTK2" s="715"/>
      <c r="UTL2" s="715"/>
      <c r="UTM2" s="715"/>
      <c r="UTN2" s="715"/>
      <c r="UTO2" s="715"/>
      <c r="UTP2" s="715"/>
      <c r="UTQ2" s="715"/>
      <c r="UTR2" s="715"/>
      <c r="UTS2" s="715"/>
      <c r="UTT2" s="715"/>
      <c r="UTU2" s="715"/>
      <c r="UTV2" s="715"/>
      <c r="UTW2" s="715"/>
      <c r="UTX2" s="715"/>
      <c r="UTY2" s="715"/>
      <c r="UTZ2" s="715"/>
      <c r="UUA2" s="715"/>
      <c r="UUB2" s="715"/>
      <c r="UUC2" s="715"/>
      <c r="UUD2" s="715"/>
      <c r="UUE2" s="715"/>
      <c r="UUF2" s="715"/>
      <c r="UUG2" s="715"/>
      <c r="UUH2" s="715"/>
      <c r="UUI2" s="715"/>
      <c r="UUJ2" s="715"/>
      <c r="UUK2" s="715"/>
      <c r="UUL2" s="715"/>
      <c r="UUM2" s="715"/>
      <c r="UUN2" s="715"/>
      <c r="UUO2" s="715"/>
      <c r="UUP2" s="715"/>
      <c r="UUQ2" s="715"/>
      <c r="UUR2" s="715"/>
      <c r="UUS2" s="715"/>
      <c r="UUT2" s="715"/>
      <c r="UUU2" s="715"/>
      <c r="UUV2" s="715"/>
      <c r="UUW2" s="715"/>
      <c r="UUX2" s="715"/>
      <c r="UUY2" s="715"/>
      <c r="UUZ2" s="715"/>
      <c r="UVA2" s="715"/>
      <c r="UVB2" s="715"/>
      <c r="UVC2" s="715"/>
      <c r="UVD2" s="715"/>
      <c r="UVE2" s="715"/>
      <c r="UVF2" s="715"/>
      <c r="UVG2" s="715"/>
      <c r="UVH2" s="715"/>
      <c r="UVI2" s="715"/>
      <c r="UVJ2" s="715"/>
      <c r="UVK2" s="715"/>
      <c r="UVL2" s="715"/>
      <c r="UVM2" s="715"/>
      <c r="UVN2" s="715"/>
      <c r="UVO2" s="715"/>
      <c r="UVP2" s="715"/>
      <c r="UVQ2" s="715"/>
      <c r="UVR2" s="715"/>
      <c r="UVS2" s="715"/>
      <c r="UVT2" s="715"/>
      <c r="UVU2" s="715"/>
      <c r="UVV2" s="715"/>
      <c r="UVW2" s="715"/>
      <c r="UVX2" s="715"/>
      <c r="UVY2" s="715"/>
      <c r="UVZ2" s="715"/>
      <c r="UWA2" s="715"/>
      <c r="UWB2" s="715"/>
      <c r="UWC2" s="715"/>
      <c r="UWD2" s="715"/>
      <c r="UWE2" s="715"/>
      <c r="UWF2" s="715"/>
      <c r="UWG2" s="715"/>
      <c r="UWH2" s="715"/>
      <c r="UWI2" s="715"/>
      <c r="UWJ2" s="715"/>
      <c r="UWK2" s="715"/>
      <c r="UWL2" s="715"/>
      <c r="UWM2" s="715"/>
      <c r="UWN2" s="715"/>
      <c r="UWO2" s="715"/>
      <c r="UWP2" s="715"/>
      <c r="UWQ2" s="715"/>
      <c r="UWR2" s="715"/>
      <c r="UWS2" s="715"/>
      <c r="UWT2" s="715"/>
      <c r="UWU2" s="715"/>
      <c r="UWV2" s="715"/>
      <c r="UWW2" s="715"/>
      <c r="UWX2" s="715"/>
      <c r="UWY2" s="715"/>
      <c r="UWZ2" s="715"/>
      <c r="UXA2" s="715"/>
      <c r="UXB2" s="715"/>
      <c r="UXC2" s="715"/>
      <c r="UXD2" s="715"/>
      <c r="UXE2" s="715"/>
      <c r="UXF2" s="715"/>
      <c r="UXG2" s="715"/>
      <c r="UXH2" s="715"/>
      <c r="UXI2" s="715"/>
      <c r="UXJ2" s="715"/>
      <c r="UXK2" s="715"/>
      <c r="UXL2" s="715"/>
      <c r="UXM2" s="715"/>
      <c r="UXN2" s="715"/>
      <c r="UXO2" s="715"/>
      <c r="UXP2" s="715"/>
      <c r="UXQ2" s="715"/>
      <c r="UXR2" s="715"/>
      <c r="UXS2" s="715"/>
      <c r="UXT2" s="715"/>
      <c r="UXU2" s="715"/>
      <c r="UXV2" s="715"/>
      <c r="UXW2" s="715"/>
      <c r="UXX2" s="715"/>
      <c r="UXY2" s="715"/>
      <c r="UXZ2" s="715"/>
      <c r="UYA2" s="715"/>
      <c r="UYB2" s="715"/>
      <c r="UYC2" s="715"/>
      <c r="UYD2" s="715"/>
      <c r="UYE2" s="715"/>
      <c r="UYF2" s="715"/>
      <c r="UYG2" s="715"/>
      <c r="UYH2" s="715"/>
      <c r="UYI2" s="715"/>
      <c r="UYJ2" s="715"/>
      <c r="UYK2" s="715"/>
      <c r="UYL2" s="715"/>
      <c r="UYM2" s="715"/>
      <c r="UYN2" s="715"/>
      <c r="UYO2" s="715"/>
      <c r="UYP2" s="715"/>
      <c r="UYQ2" s="715"/>
      <c r="UYR2" s="715"/>
      <c r="UYS2" s="715"/>
      <c r="UYT2" s="715"/>
      <c r="UYU2" s="715"/>
      <c r="UYV2" s="715"/>
      <c r="UYW2" s="715"/>
      <c r="UYX2" s="715"/>
      <c r="UYY2" s="715"/>
      <c r="UYZ2" s="715"/>
      <c r="UZA2" s="715"/>
      <c r="UZB2" s="715"/>
      <c r="UZC2" s="715"/>
      <c r="UZD2" s="715"/>
      <c r="UZE2" s="715"/>
      <c r="UZF2" s="715"/>
      <c r="UZG2" s="715"/>
      <c r="UZH2" s="715"/>
      <c r="UZI2" s="715"/>
      <c r="UZJ2" s="715"/>
      <c r="UZK2" s="715"/>
      <c r="UZL2" s="715"/>
      <c r="UZM2" s="715"/>
      <c r="UZN2" s="715"/>
      <c r="UZO2" s="715"/>
      <c r="UZP2" s="715"/>
      <c r="UZQ2" s="715"/>
      <c r="UZR2" s="715"/>
      <c r="UZS2" s="715"/>
      <c r="UZT2" s="715"/>
      <c r="UZU2" s="715"/>
      <c r="UZV2" s="715"/>
      <c r="UZW2" s="715"/>
      <c r="UZX2" s="715"/>
      <c r="UZY2" s="715"/>
      <c r="UZZ2" s="715"/>
      <c r="VAA2" s="715"/>
      <c r="VAB2" s="715"/>
      <c r="VAC2" s="715"/>
      <c r="VAD2" s="715"/>
      <c r="VAE2" s="715"/>
      <c r="VAF2" s="715"/>
      <c r="VAG2" s="715"/>
      <c r="VAH2" s="715"/>
      <c r="VAI2" s="715"/>
      <c r="VAJ2" s="715"/>
      <c r="VAK2" s="715"/>
      <c r="VAL2" s="715"/>
      <c r="VAM2" s="715"/>
      <c r="VAN2" s="715"/>
      <c r="VAO2" s="715"/>
      <c r="VAP2" s="715"/>
      <c r="VAQ2" s="715"/>
      <c r="VAR2" s="715"/>
      <c r="VAS2" s="715"/>
      <c r="VAT2" s="715"/>
      <c r="VAU2" s="715"/>
      <c r="VAV2" s="715"/>
      <c r="VAW2" s="715"/>
      <c r="VAX2" s="715"/>
      <c r="VAY2" s="715"/>
      <c r="VAZ2" s="715"/>
      <c r="VBA2" s="715"/>
      <c r="VBB2" s="715"/>
      <c r="VBC2" s="715"/>
      <c r="VBD2" s="715"/>
      <c r="VBE2" s="715"/>
      <c r="VBF2" s="715"/>
      <c r="VBG2" s="715"/>
      <c r="VBH2" s="715"/>
      <c r="VBI2" s="715"/>
      <c r="VBJ2" s="715"/>
      <c r="VBK2" s="715"/>
      <c r="VBL2" s="715"/>
      <c r="VBM2" s="715"/>
      <c r="VBN2" s="715"/>
      <c r="VBO2" s="715"/>
      <c r="VBP2" s="715"/>
      <c r="VBQ2" s="715"/>
      <c r="VBR2" s="715"/>
      <c r="VBS2" s="715"/>
      <c r="VBT2" s="715"/>
      <c r="VBU2" s="715"/>
      <c r="VBV2" s="715"/>
      <c r="VBW2" s="715"/>
      <c r="VBX2" s="715"/>
      <c r="VBY2" s="715"/>
      <c r="VBZ2" s="715"/>
      <c r="VCA2" s="715"/>
      <c r="VCB2" s="715"/>
      <c r="VCC2" s="715"/>
      <c r="VCD2" s="715"/>
      <c r="VCE2" s="715"/>
      <c r="VCF2" s="715"/>
      <c r="VCG2" s="715"/>
      <c r="VCH2" s="715"/>
      <c r="VCI2" s="715"/>
      <c r="VCJ2" s="715"/>
      <c r="VCK2" s="715"/>
      <c r="VCL2" s="715"/>
      <c r="VCM2" s="715"/>
      <c r="VCN2" s="715"/>
      <c r="VCO2" s="715"/>
      <c r="VCP2" s="715"/>
      <c r="VCQ2" s="715"/>
      <c r="VCR2" s="715"/>
      <c r="VCS2" s="715"/>
      <c r="VCT2" s="715"/>
      <c r="VCU2" s="715"/>
      <c r="VCV2" s="715"/>
      <c r="VCW2" s="715"/>
      <c r="VCX2" s="715"/>
      <c r="VCY2" s="715"/>
      <c r="VCZ2" s="715"/>
      <c r="VDA2" s="715"/>
      <c r="VDB2" s="715"/>
      <c r="VDC2" s="715"/>
      <c r="VDD2" s="715"/>
      <c r="VDE2" s="715"/>
      <c r="VDF2" s="715"/>
      <c r="VDG2" s="715"/>
      <c r="VDH2" s="715"/>
      <c r="VDI2" s="715"/>
      <c r="VDJ2" s="715"/>
      <c r="VDK2" s="715"/>
      <c r="VDL2" s="715"/>
      <c r="VDM2" s="715"/>
      <c r="VDN2" s="715"/>
      <c r="VDO2" s="715"/>
      <c r="VDP2" s="715"/>
      <c r="VDQ2" s="715"/>
      <c r="VDR2" s="715"/>
      <c r="VDS2" s="715"/>
      <c r="VDT2" s="715"/>
      <c r="VDU2" s="715"/>
      <c r="VDV2" s="715"/>
      <c r="VDW2" s="715"/>
      <c r="VDX2" s="715"/>
      <c r="VDY2" s="715"/>
      <c r="VDZ2" s="715"/>
      <c r="VEA2" s="715"/>
      <c r="VEB2" s="715"/>
      <c r="VEC2" s="715"/>
      <c r="VED2" s="715"/>
      <c r="VEE2" s="715"/>
      <c r="VEF2" s="715"/>
      <c r="VEG2" s="715"/>
      <c r="VEH2" s="715"/>
      <c r="VEI2" s="715"/>
      <c r="VEJ2" s="715"/>
      <c r="VEK2" s="715"/>
      <c r="VEL2" s="715"/>
      <c r="VEM2" s="715"/>
      <c r="VEN2" s="715"/>
      <c r="VEO2" s="715"/>
      <c r="VEP2" s="715"/>
      <c r="VEQ2" s="715"/>
      <c r="VER2" s="715"/>
      <c r="VES2" s="715"/>
      <c r="VET2" s="715"/>
      <c r="VEU2" s="715"/>
      <c r="VEV2" s="715"/>
      <c r="VEW2" s="715"/>
      <c r="VEX2" s="715"/>
      <c r="VEY2" s="715"/>
      <c r="VEZ2" s="715"/>
      <c r="VFA2" s="715"/>
      <c r="VFB2" s="715"/>
      <c r="VFC2" s="715"/>
      <c r="VFD2" s="715"/>
      <c r="VFE2" s="715"/>
      <c r="VFF2" s="715"/>
      <c r="VFG2" s="715"/>
      <c r="VFH2" s="715"/>
      <c r="VFI2" s="715"/>
      <c r="VFJ2" s="715"/>
      <c r="VFK2" s="715"/>
      <c r="VFL2" s="715"/>
      <c r="VFM2" s="715"/>
      <c r="VFN2" s="715"/>
      <c r="VFO2" s="715"/>
      <c r="VFP2" s="715"/>
      <c r="VFQ2" s="715"/>
      <c r="VFR2" s="715"/>
      <c r="VFS2" s="715"/>
      <c r="VFT2" s="715"/>
      <c r="VFU2" s="715"/>
      <c r="VFV2" s="715"/>
      <c r="VFW2" s="715"/>
      <c r="VFX2" s="715"/>
      <c r="VFY2" s="715"/>
      <c r="VFZ2" s="715"/>
      <c r="VGA2" s="715"/>
      <c r="VGB2" s="715"/>
      <c r="VGC2" s="715"/>
      <c r="VGD2" s="715"/>
      <c r="VGE2" s="715"/>
      <c r="VGF2" s="715"/>
      <c r="VGG2" s="715"/>
      <c r="VGH2" s="715"/>
      <c r="VGI2" s="715"/>
      <c r="VGJ2" s="715"/>
      <c r="VGK2" s="715"/>
      <c r="VGL2" s="715"/>
      <c r="VGM2" s="715"/>
      <c r="VGN2" s="715"/>
      <c r="VGO2" s="715"/>
      <c r="VGP2" s="715"/>
      <c r="VGQ2" s="715"/>
      <c r="VGR2" s="715"/>
      <c r="VGS2" s="715"/>
      <c r="VGT2" s="715"/>
      <c r="VGU2" s="715"/>
      <c r="VGV2" s="715"/>
      <c r="VGW2" s="715"/>
      <c r="VGX2" s="715"/>
      <c r="VGY2" s="715"/>
      <c r="VGZ2" s="715"/>
      <c r="VHA2" s="715"/>
      <c r="VHB2" s="715"/>
      <c r="VHC2" s="715"/>
      <c r="VHD2" s="715"/>
      <c r="VHE2" s="715"/>
      <c r="VHF2" s="715"/>
      <c r="VHG2" s="715"/>
      <c r="VHH2" s="715"/>
      <c r="VHI2" s="715"/>
      <c r="VHJ2" s="715"/>
      <c r="VHK2" s="715"/>
      <c r="VHL2" s="715"/>
      <c r="VHM2" s="715"/>
      <c r="VHN2" s="715"/>
      <c r="VHO2" s="715"/>
      <c r="VHP2" s="715"/>
      <c r="VHQ2" s="715"/>
      <c r="VHR2" s="715"/>
      <c r="VHS2" s="715"/>
      <c r="VHT2" s="715"/>
      <c r="VHU2" s="715"/>
      <c r="VHV2" s="715"/>
      <c r="VHW2" s="715"/>
      <c r="VHX2" s="715"/>
      <c r="VHY2" s="715"/>
      <c r="VHZ2" s="715"/>
      <c r="VIA2" s="715"/>
      <c r="VIB2" s="715"/>
      <c r="VIC2" s="715"/>
      <c r="VID2" s="715"/>
      <c r="VIE2" s="715"/>
      <c r="VIF2" s="715"/>
      <c r="VIG2" s="715"/>
      <c r="VIH2" s="715"/>
      <c r="VII2" s="715"/>
      <c r="VIJ2" s="715"/>
      <c r="VIK2" s="715"/>
      <c r="VIL2" s="715"/>
      <c r="VIM2" s="715"/>
      <c r="VIN2" s="715"/>
      <c r="VIO2" s="715"/>
      <c r="VIP2" s="715"/>
      <c r="VIQ2" s="715"/>
      <c r="VIR2" s="715"/>
      <c r="VIS2" s="715"/>
      <c r="VIT2" s="715"/>
      <c r="VIU2" s="715"/>
      <c r="VIV2" s="715"/>
      <c r="VIW2" s="715"/>
      <c r="VIX2" s="715"/>
      <c r="VIY2" s="715"/>
      <c r="VIZ2" s="715"/>
      <c r="VJA2" s="715"/>
      <c r="VJB2" s="715"/>
      <c r="VJC2" s="715"/>
      <c r="VJD2" s="715"/>
      <c r="VJE2" s="715"/>
      <c r="VJF2" s="715"/>
      <c r="VJG2" s="715"/>
      <c r="VJH2" s="715"/>
      <c r="VJI2" s="715"/>
      <c r="VJJ2" s="715"/>
      <c r="VJK2" s="715"/>
      <c r="VJL2" s="715"/>
      <c r="VJM2" s="715"/>
      <c r="VJN2" s="715"/>
      <c r="VJO2" s="715"/>
      <c r="VJP2" s="715"/>
      <c r="VJQ2" s="715"/>
      <c r="VJR2" s="715"/>
      <c r="VJS2" s="715"/>
      <c r="VJT2" s="715"/>
      <c r="VJU2" s="715"/>
      <c r="VJV2" s="715"/>
      <c r="VJW2" s="715"/>
      <c r="VJX2" s="715"/>
      <c r="VJY2" s="715"/>
      <c r="VJZ2" s="715"/>
      <c r="VKA2" s="715"/>
      <c r="VKB2" s="715"/>
      <c r="VKC2" s="715"/>
      <c r="VKD2" s="715"/>
      <c r="VKE2" s="715"/>
      <c r="VKF2" s="715"/>
      <c r="VKG2" s="715"/>
      <c r="VKH2" s="715"/>
      <c r="VKI2" s="715"/>
      <c r="VKJ2" s="715"/>
      <c r="VKK2" s="715"/>
      <c r="VKL2" s="715"/>
      <c r="VKM2" s="715"/>
      <c r="VKN2" s="715"/>
      <c r="VKO2" s="715"/>
      <c r="VKP2" s="715"/>
      <c r="VKQ2" s="715"/>
      <c r="VKR2" s="715"/>
      <c r="VKS2" s="715"/>
      <c r="VKT2" s="715"/>
      <c r="VKU2" s="715"/>
      <c r="VKV2" s="715"/>
      <c r="VKW2" s="715"/>
      <c r="VKX2" s="715"/>
      <c r="VKY2" s="715"/>
      <c r="VKZ2" s="715"/>
      <c r="VLA2" s="715"/>
      <c r="VLB2" s="715"/>
      <c r="VLC2" s="715"/>
      <c r="VLD2" s="715"/>
      <c r="VLE2" s="715"/>
      <c r="VLF2" s="715"/>
      <c r="VLG2" s="715"/>
      <c r="VLH2" s="715"/>
      <c r="VLI2" s="715"/>
      <c r="VLJ2" s="715"/>
      <c r="VLK2" s="715"/>
      <c r="VLL2" s="715"/>
      <c r="VLM2" s="715"/>
      <c r="VLN2" s="715"/>
      <c r="VLO2" s="715"/>
      <c r="VLP2" s="715"/>
      <c r="VLQ2" s="715"/>
      <c r="VLR2" s="715"/>
      <c r="VLS2" s="715"/>
      <c r="VLT2" s="715"/>
      <c r="VLU2" s="715"/>
      <c r="VLV2" s="715"/>
      <c r="VLW2" s="715"/>
      <c r="VLX2" s="715"/>
      <c r="VLY2" s="715"/>
      <c r="VLZ2" s="715"/>
      <c r="VMA2" s="715"/>
      <c r="VMB2" s="715"/>
      <c r="VMC2" s="715"/>
      <c r="VMD2" s="715"/>
      <c r="VME2" s="715"/>
      <c r="VMF2" s="715"/>
      <c r="VMG2" s="715"/>
      <c r="VMH2" s="715"/>
      <c r="VMI2" s="715"/>
      <c r="VMJ2" s="715"/>
      <c r="VMK2" s="715"/>
      <c r="VML2" s="715"/>
      <c r="VMM2" s="715"/>
      <c r="VMN2" s="715"/>
      <c r="VMO2" s="715"/>
      <c r="VMP2" s="715"/>
      <c r="VMQ2" s="715"/>
      <c r="VMR2" s="715"/>
      <c r="VMS2" s="715"/>
      <c r="VMT2" s="715"/>
      <c r="VMU2" s="715"/>
      <c r="VMV2" s="715"/>
      <c r="VMW2" s="715"/>
      <c r="VMX2" s="715"/>
      <c r="VMY2" s="715"/>
      <c r="VMZ2" s="715"/>
      <c r="VNA2" s="715"/>
      <c r="VNB2" s="715"/>
      <c r="VNC2" s="715"/>
      <c r="VND2" s="715"/>
      <c r="VNE2" s="715"/>
      <c r="VNF2" s="715"/>
      <c r="VNG2" s="715"/>
      <c r="VNH2" s="715"/>
      <c r="VNI2" s="715"/>
      <c r="VNJ2" s="715"/>
      <c r="VNK2" s="715"/>
      <c r="VNL2" s="715"/>
      <c r="VNM2" s="715"/>
      <c r="VNN2" s="715"/>
      <c r="VNO2" s="715"/>
      <c r="VNP2" s="715"/>
      <c r="VNQ2" s="715"/>
      <c r="VNR2" s="715"/>
      <c r="VNS2" s="715"/>
      <c r="VNT2" s="715"/>
      <c r="VNU2" s="715"/>
      <c r="VNV2" s="715"/>
      <c r="VNW2" s="715"/>
      <c r="VNX2" s="715"/>
      <c r="VNY2" s="715"/>
      <c r="VNZ2" s="715"/>
      <c r="VOA2" s="715"/>
      <c r="VOB2" s="715"/>
      <c r="VOC2" s="715"/>
      <c r="VOD2" s="715"/>
      <c r="VOE2" s="715"/>
      <c r="VOF2" s="715"/>
      <c r="VOG2" s="715"/>
      <c r="VOH2" s="715"/>
      <c r="VOI2" s="715"/>
      <c r="VOJ2" s="715"/>
      <c r="VOK2" s="715"/>
      <c r="VOL2" s="715"/>
      <c r="VOM2" s="715"/>
      <c r="VON2" s="715"/>
      <c r="VOO2" s="715"/>
      <c r="VOP2" s="715"/>
      <c r="VOQ2" s="715"/>
      <c r="VOR2" s="715"/>
      <c r="VOS2" s="715"/>
      <c r="VOT2" s="715"/>
      <c r="VOU2" s="715"/>
      <c r="VOV2" s="715"/>
      <c r="VOW2" s="715"/>
      <c r="VOX2" s="715"/>
      <c r="VOY2" s="715"/>
      <c r="VOZ2" s="715"/>
      <c r="VPA2" s="715"/>
      <c r="VPB2" s="715"/>
      <c r="VPC2" s="715"/>
      <c r="VPD2" s="715"/>
      <c r="VPE2" s="715"/>
      <c r="VPF2" s="715"/>
      <c r="VPG2" s="715"/>
      <c r="VPH2" s="715"/>
      <c r="VPI2" s="715"/>
      <c r="VPJ2" s="715"/>
      <c r="VPK2" s="715"/>
      <c r="VPL2" s="715"/>
      <c r="VPM2" s="715"/>
      <c r="VPN2" s="715"/>
      <c r="VPO2" s="715"/>
      <c r="VPP2" s="715"/>
      <c r="VPQ2" s="715"/>
      <c r="VPR2" s="715"/>
      <c r="VPS2" s="715"/>
      <c r="VPT2" s="715"/>
      <c r="VPU2" s="715"/>
      <c r="VPV2" s="715"/>
      <c r="VPW2" s="715"/>
      <c r="VPX2" s="715"/>
      <c r="VPY2" s="715"/>
      <c r="VPZ2" s="715"/>
      <c r="VQA2" s="715"/>
      <c r="VQB2" s="715"/>
      <c r="VQC2" s="715"/>
      <c r="VQD2" s="715"/>
      <c r="VQE2" s="715"/>
      <c r="VQF2" s="715"/>
      <c r="VQG2" s="715"/>
      <c r="VQH2" s="715"/>
      <c r="VQI2" s="715"/>
      <c r="VQJ2" s="715"/>
      <c r="VQK2" s="715"/>
      <c r="VQL2" s="715"/>
      <c r="VQM2" s="715"/>
      <c r="VQN2" s="715"/>
      <c r="VQO2" s="715"/>
      <c r="VQP2" s="715"/>
      <c r="VQQ2" s="715"/>
      <c r="VQR2" s="715"/>
      <c r="VQS2" s="715"/>
      <c r="VQT2" s="715"/>
      <c r="VQU2" s="715"/>
      <c r="VQV2" s="715"/>
      <c r="VQW2" s="715"/>
      <c r="VQX2" s="715"/>
      <c r="VQY2" s="715"/>
      <c r="VQZ2" s="715"/>
      <c r="VRA2" s="715"/>
      <c r="VRB2" s="715"/>
      <c r="VRC2" s="715"/>
      <c r="VRD2" s="715"/>
      <c r="VRE2" s="715"/>
      <c r="VRF2" s="715"/>
      <c r="VRG2" s="715"/>
      <c r="VRH2" s="715"/>
      <c r="VRI2" s="715"/>
      <c r="VRJ2" s="715"/>
      <c r="VRK2" s="715"/>
      <c r="VRL2" s="715"/>
      <c r="VRM2" s="715"/>
      <c r="VRN2" s="715"/>
      <c r="VRO2" s="715"/>
      <c r="VRP2" s="715"/>
      <c r="VRQ2" s="715"/>
      <c r="VRR2" s="715"/>
      <c r="VRS2" s="715"/>
      <c r="VRT2" s="715"/>
      <c r="VRU2" s="715"/>
      <c r="VRV2" s="715"/>
      <c r="VRW2" s="715"/>
      <c r="VRX2" s="715"/>
      <c r="VRY2" s="715"/>
      <c r="VRZ2" s="715"/>
      <c r="VSA2" s="715"/>
      <c r="VSB2" s="715"/>
      <c r="VSC2" s="715"/>
      <c r="VSD2" s="715"/>
      <c r="VSE2" s="715"/>
      <c r="VSF2" s="715"/>
      <c r="VSG2" s="715"/>
      <c r="VSH2" s="715"/>
      <c r="VSI2" s="715"/>
      <c r="VSJ2" s="715"/>
      <c r="VSK2" s="715"/>
      <c r="VSL2" s="715"/>
      <c r="VSM2" s="715"/>
      <c r="VSN2" s="715"/>
      <c r="VSO2" s="715"/>
      <c r="VSP2" s="715"/>
      <c r="VSQ2" s="715"/>
      <c r="VSR2" s="715"/>
      <c r="VSS2" s="715"/>
      <c r="VST2" s="715"/>
      <c r="VSU2" s="715"/>
      <c r="VSV2" s="715"/>
      <c r="VSW2" s="715"/>
      <c r="VSX2" s="715"/>
      <c r="VSY2" s="715"/>
      <c r="VSZ2" s="715"/>
      <c r="VTA2" s="715"/>
      <c r="VTB2" s="715"/>
      <c r="VTC2" s="715"/>
      <c r="VTD2" s="715"/>
      <c r="VTE2" s="715"/>
      <c r="VTF2" s="715"/>
      <c r="VTG2" s="715"/>
      <c r="VTH2" s="715"/>
      <c r="VTI2" s="715"/>
      <c r="VTJ2" s="715"/>
      <c r="VTK2" s="715"/>
      <c r="VTL2" s="715"/>
      <c r="VTM2" s="715"/>
      <c r="VTN2" s="715"/>
      <c r="VTO2" s="715"/>
      <c r="VTP2" s="715"/>
      <c r="VTQ2" s="715"/>
      <c r="VTR2" s="715"/>
      <c r="VTS2" s="715"/>
      <c r="VTT2" s="715"/>
      <c r="VTU2" s="715"/>
      <c r="VTV2" s="715"/>
      <c r="VTW2" s="715"/>
      <c r="VTX2" s="715"/>
      <c r="VTY2" s="715"/>
      <c r="VTZ2" s="715"/>
      <c r="VUA2" s="715"/>
      <c r="VUB2" s="715"/>
      <c r="VUC2" s="715"/>
      <c r="VUD2" s="715"/>
      <c r="VUE2" s="715"/>
      <c r="VUF2" s="715"/>
      <c r="VUG2" s="715"/>
      <c r="VUH2" s="715"/>
      <c r="VUI2" s="715"/>
      <c r="VUJ2" s="715"/>
      <c r="VUK2" s="715"/>
      <c r="VUL2" s="715"/>
      <c r="VUM2" s="715"/>
      <c r="VUN2" s="715"/>
      <c r="VUO2" s="715"/>
      <c r="VUP2" s="715"/>
      <c r="VUQ2" s="715"/>
      <c r="VUR2" s="715"/>
      <c r="VUS2" s="715"/>
      <c r="VUT2" s="715"/>
      <c r="VUU2" s="715"/>
      <c r="VUV2" s="715"/>
      <c r="VUW2" s="715"/>
      <c r="VUX2" s="715"/>
      <c r="VUY2" s="715"/>
      <c r="VUZ2" s="715"/>
      <c r="VVA2" s="715"/>
      <c r="VVB2" s="715"/>
      <c r="VVC2" s="715"/>
      <c r="VVD2" s="715"/>
      <c r="VVE2" s="715"/>
      <c r="VVF2" s="715"/>
      <c r="VVG2" s="715"/>
      <c r="VVH2" s="715"/>
      <c r="VVI2" s="715"/>
      <c r="VVJ2" s="715"/>
      <c r="VVK2" s="715"/>
      <c r="VVL2" s="715"/>
      <c r="VVM2" s="715"/>
      <c r="VVN2" s="715"/>
      <c r="VVO2" s="715"/>
      <c r="VVP2" s="715"/>
      <c r="VVQ2" s="715"/>
      <c r="VVR2" s="715"/>
      <c r="VVS2" s="715"/>
      <c r="VVT2" s="715"/>
      <c r="VVU2" s="715"/>
      <c r="VVV2" s="715"/>
      <c r="VVW2" s="715"/>
      <c r="VVX2" s="715"/>
      <c r="VVY2" s="715"/>
      <c r="VVZ2" s="715"/>
      <c r="VWA2" s="715"/>
      <c r="VWB2" s="715"/>
      <c r="VWC2" s="715"/>
      <c r="VWD2" s="715"/>
      <c r="VWE2" s="715"/>
      <c r="VWF2" s="715"/>
      <c r="VWG2" s="715"/>
      <c r="VWH2" s="715"/>
      <c r="VWI2" s="715"/>
      <c r="VWJ2" s="715"/>
      <c r="VWK2" s="715"/>
      <c r="VWL2" s="715"/>
      <c r="VWM2" s="715"/>
      <c r="VWN2" s="715"/>
      <c r="VWO2" s="715"/>
      <c r="VWP2" s="715"/>
      <c r="VWQ2" s="715"/>
      <c r="VWR2" s="715"/>
      <c r="VWS2" s="715"/>
      <c r="VWT2" s="715"/>
      <c r="VWU2" s="715"/>
      <c r="VWV2" s="715"/>
      <c r="VWW2" s="715"/>
      <c r="VWX2" s="715"/>
      <c r="VWY2" s="715"/>
      <c r="VWZ2" s="715"/>
      <c r="VXA2" s="715"/>
      <c r="VXB2" s="715"/>
      <c r="VXC2" s="715"/>
      <c r="VXD2" s="715"/>
      <c r="VXE2" s="715"/>
      <c r="VXF2" s="715"/>
      <c r="VXG2" s="715"/>
      <c r="VXH2" s="715"/>
      <c r="VXI2" s="715"/>
      <c r="VXJ2" s="715"/>
      <c r="VXK2" s="715"/>
      <c r="VXL2" s="715"/>
      <c r="VXM2" s="715"/>
      <c r="VXN2" s="715"/>
      <c r="VXO2" s="715"/>
      <c r="VXP2" s="715"/>
      <c r="VXQ2" s="715"/>
      <c r="VXR2" s="715"/>
      <c r="VXS2" s="715"/>
      <c r="VXT2" s="715"/>
      <c r="VXU2" s="715"/>
      <c r="VXV2" s="715"/>
      <c r="VXW2" s="715"/>
      <c r="VXX2" s="715"/>
      <c r="VXY2" s="715"/>
      <c r="VXZ2" s="715"/>
      <c r="VYA2" s="715"/>
      <c r="VYB2" s="715"/>
      <c r="VYC2" s="715"/>
      <c r="VYD2" s="715"/>
      <c r="VYE2" s="715"/>
      <c r="VYF2" s="715"/>
      <c r="VYG2" s="715"/>
      <c r="VYH2" s="715"/>
      <c r="VYI2" s="715"/>
      <c r="VYJ2" s="715"/>
      <c r="VYK2" s="715"/>
      <c r="VYL2" s="715"/>
      <c r="VYM2" s="715"/>
      <c r="VYN2" s="715"/>
      <c r="VYO2" s="715"/>
      <c r="VYP2" s="715"/>
      <c r="VYQ2" s="715"/>
      <c r="VYR2" s="715"/>
      <c r="VYS2" s="715"/>
      <c r="VYT2" s="715"/>
      <c r="VYU2" s="715"/>
      <c r="VYV2" s="715"/>
      <c r="VYW2" s="715"/>
      <c r="VYX2" s="715"/>
      <c r="VYY2" s="715"/>
      <c r="VYZ2" s="715"/>
      <c r="VZA2" s="715"/>
      <c r="VZB2" s="715"/>
      <c r="VZC2" s="715"/>
      <c r="VZD2" s="715"/>
      <c r="VZE2" s="715"/>
      <c r="VZF2" s="715"/>
      <c r="VZG2" s="715"/>
      <c r="VZH2" s="715"/>
      <c r="VZI2" s="715"/>
      <c r="VZJ2" s="715"/>
      <c r="VZK2" s="715"/>
      <c r="VZL2" s="715"/>
      <c r="VZM2" s="715"/>
      <c r="VZN2" s="715"/>
      <c r="VZO2" s="715"/>
      <c r="VZP2" s="715"/>
      <c r="VZQ2" s="715"/>
      <c r="VZR2" s="715"/>
      <c r="VZS2" s="715"/>
      <c r="VZT2" s="715"/>
      <c r="VZU2" s="715"/>
      <c r="VZV2" s="715"/>
      <c r="VZW2" s="715"/>
      <c r="VZX2" s="715"/>
      <c r="VZY2" s="715"/>
      <c r="VZZ2" s="715"/>
      <c r="WAA2" s="715"/>
      <c r="WAB2" s="715"/>
      <c r="WAC2" s="715"/>
      <c r="WAD2" s="715"/>
      <c r="WAE2" s="715"/>
      <c r="WAF2" s="715"/>
      <c r="WAG2" s="715"/>
      <c r="WAH2" s="715"/>
      <c r="WAI2" s="715"/>
      <c r="WAJ2" s="715"/>
      <c r="WAK2" s="715"/>
      <c r="WAL2" s="715"/>
      <c r="WAM2" s="715"/>
      <c r="WAN2" s="715"/>
      <c r="WAO2" s="715"/>
      <c r="WAP2" s="715"/>
      <c r="WAQ2" s="715"/>
      <c r="WAR2" s="715"/>
      <c r="WAS2" s="715"/>
      <c r="WAT2" s="715"/>
      <c r="WAU2" s="715"/>
      <c r="WAV2" s="715"/>
      <c r="WAW2" s="715"/>
      <c r="WAX2" s="715"/>
      <c r="WAY2" s="715"/>
      <c r="WAZ2" s="715"/>
      <c r="WBA2" s="715"/>
      <c r="WBB2" s="715"/>
      <c r="WBC2" s="715"/>
      <c r="WBD2" s="715"/>
      <c r="WBE2" s="715"/>
      <c r="WBF2" s="715"/>
      <c r="WBG2" s="715"/>
      <c r="WBH2" s="715"/>
      <c r="WBI2" s="715"/>
      <c r="WBJ2" s="715"/>
      <c r="WBK2" s="715"/>
      <c r="WBL2" s="715"/>
      <c r="WBM2" s="715"/>
      <c r="WBN2" s="715"/>
      <c r="WBO2" s="715"/>
      <c r="WBP2" s="715"/>
      <c r="WBQ2" s="715"/>
      <c r="WBR2" s="715"/>
      <c r="WBS2" s="715"/>
      <c r="WBT2" s="715"/>
      <c r="WBU2" s="715"/>
      <c r="WBV2" s="715"/>
      <c r="WBW2" s="715"/>
      <c r="WBX2" s="715"/>
      <c r="WBY2" s="715"/>
      <c r="WBZ2" s="715"/>
      <c r="WCA2" s="715"/>
      <c r="WCB2" s="715"/>
      <c r="WCC2" s="715"/>
      <c r="WCD2" s="715"/>
      <c r="WCE2" s="715"/>
      <c r="WCF2" s="715"/>
      <c r="WCG2" s="715"/>
      <c r="WCH2" s="715"/>
      <c r="WCI2" s="715"/>
      <c r="WCJ2" s="715"/>
      <c r="WCK2" s="715"/>
      <c r="WCL2" s="715"/>
      <c r="WCM2" s="715"/>
      <c r="WCN2" s="715"/>
      <c r="WCO2" s="715"/>
      <c r="WCP2" s="715"/>
      <c r="WCQ2" s="715"/>
      <c r="WCR2" s="715"/>
      <c r="WCS2" s="715"/>
      <c r="WCT2" s="715"/>
      <c r="WCU2" s="715"/>
      <c r="WCV2" s="715"/>
      <c r="WCW2" s="715"/>
      <c r="WCX2" s="715"/>
      <c r="WCY2" s="715"/>
      <c r="WCZ2" s="715"/>
      <c r="WDA2" s="715"/>
      <c r="WDB2" s="715"/>
      <c r="WDC2" s="715"/>
      <c r="WDD2" s="715"/>
      <c r="WDE2" s="715"/>
      <c r="WDF2" s="715"/>
      <c r="WDG2" s="715"/>
      <c r="WDH2" s="715"/>
      <c r="WDI2" s="715"/>
      <c r="WDJ2" s="715"/>
      <c r="WDK2" s="715"/>
      <c r="WDL2" s="715"/>
      <c r="WDM2" s="715"/>
      <c r="WDN2" s="715"/>
      <c r="WDO2" s="715"/>
      <c r="WDP2" s="715"/>
      <c r="WDQ2" s="715"/>
      <c r="WDR2" s="715"/>
      <c r="WDS2" s="715"/>
      <c r="WDT2" s="715"/>
      <c r="WDU2" s="715"/>
      <c r="WDV2" s="715"/>
      <c r="WDW2" s="715"/>
      <c r="WDX2" s="715"/>
      <c r="WDY2" s="715"/>
      <c r="WDZ2" s="715"/>
      <c r="WEA2" s="715"/>
      <c r="WEB2" s="715"/>
      <c r="WEC2" s="715"/>
      <c r="WED2" s="715"/>
      <c r="WEE2" s="715"/>
      <c r="WEF2" s="715"/>
      <c r="WEG2" s="715"/>
      <c r="WEH2" s="715"/>
      <c r="WEI2" s="715"/>
      <c r="WEJ2" s="715"/>
      <c r="WEK2" s="715"/>
      <c r="WEL2" s="715"/>
      <c r="WEM2" s="715"/>
      <c r="WEN2" s="715"/>
      <c r="WEO2" s="715"/>
      <c r="WEP2" s="715"/>
      <c r="WEQ2" s="715"/>
      <c r="WER2" s="715"/>
      <c r="WES2" s="715"/>
      <c r="WET2" s="715"/>
      <c r="WEU2" s="715"/>
      <c r="WEV2" s="715"/>
      <c r="WEW2" s="715"/>
      <c r="WEX2" s="715"/>
      <c r="WEY2" s="715"/>
      <c r="WEZ2" s="715"/>
      <c r="WFA2" s="715"/>
      <c r="WFB2" s="715"/>
      <c r="WFC2" s="715"/>
      <c r="WFD2" s="715"/>
      <c r="WFE2" s="715"/>
      <c r="WFF2" s="715"/>
      <c r="WFG2" s="715"/>
      <c r="WFH2" s="715"/>
      <c r="WFI2" s="715"/>
      <c r="WFJ2" s="715"/>
      <c r="WFK2" s="715"/>
      <c r="WFL2" s="715"/>
      <c r="WFM2" s="715"/>
      <c r="WFN2" s="715"/>
      <c r="WFO2" s="715"/>
      <c r="WFP2" s="715"/>
      <c r="WFQ2" s="715"/>
      <c r="WFR2" s="715"/>
      <c r="WFS2" s="715"/>
      <c r="WFT2" s="715"/>
      <c r="WFU2" s="715"/>
      <c r="WFV2" s="715"/>
      <c r="WFW2" s="715"/>
      <c r="WFX2" s="715"/>
      <c r="WFY2" s="715"/>
      <c r="WFZ2" s="715"/>
      <c r="WGA2" s="715"/>
      <c r="WGB2" s="715"/>
      <c r="WGC2" s="715"/>
      <c r="WGD2" s="715"/>
      <c r="WGE2" s="715"/>
      <c r="WGF2" s="715"/>
      <c r="WGG2" s="715"/>
      <c r="WGH2" s="715"/>
      <c r="WGI2" s="715"/>
      <c r="WGJ2" s="715"/>
      <c r="WGK2" s="715"/>
      <c r="WGL2" s="715"/>
      <c r="WGM2" s="715"/>
      <c r="WGN2" s="715"/>
      <c r="WGO2" s="715"/>
      <c r="WGP2" s="715"/>
      <c r="WGQ2" s="715"/>
      <c r="WGR2" s="715"/>
      <c r="WGS2" s="715"/>
      <c r="WGT2" s="715"/>
      <c r="WGU2" s="715"/>
      <c r="WGV2" s="715"/>
      <c r="WGW2" s="715"/>
      <c r="WGX2" s="715"/>
      <c r="WGY2" s="715"/>
      <c r="WGZ2" s="715"/>
      <c r="WHA2" s="715"/>
      <c r="WHB2" s="715"/>
      <c r="WHC2" s="715"/>
      <c r="WHD2" s="715"/>
      <c r="WHE2" s="715"/>
      <c r="WHF2" s="715"/>
      <c r="WHG2" s="715"/>
      <c r="WHH2" s="715"/>
      <c r="WHI2" s="715"/>
      <c r="WHJ2" s="715"/>
      <c r="WHK2" s="715"/>
      <c r="WHL2" s="715"/>
      <c r="WHM2" s="715"/>
      <c r="WHN2" s="715"/>
      <c r="WHO2" s="715"/>
      <c r="WHP2" s="715"/>
      <c r="WHQ2" s="715"/>
      <c r="WHR2" s="715"/>
      <c r="WHS2" s="715"/>
      <c r="WHT2" s="715"/>
      <c r="WHU2" s="715"/>
      <c r="WHV2" s="715"/>
      <c r="WHW2" s="715"/>
      <c r="WHX2" s="715"/>
      <c r="WHY2" s="715"/>
      <c r="WHZ2" s="715"/>
      <c r="WIA2" s="715"/>
      <c r="WIB2" s="715"/>
      <c r="WIC2" s="715"/>
      <c r="WID2" s="715"/>
      <c r="WIE2" s="715"/>
      <c r="WIF2" s="715"/>
      <c r="WIG2" s="715"/>
      <c r="WIH2" s="715"/>
      <c r="WII2" s="715"/>
      <c r="WIJ2" s="715"/>
      <c r="WIK2" s="715"/>
      <c r="WIL2" s="715"/>
      <c r="WIM2" s="715"/>
      <c r="WIN2" s="715"/>
      <c r="WIO2" s="715"/>
      <c r="WIP2" s="715"/>
      <c r="WIQ2" s="715"/>
      <c r="WIR2" s="715"/>
      <c r="WIS2" s="715"/>
      <c r="WIT2" s="715"/>
      <c r="WIU2" s="715"/>
      <c r="WIV2" s="715"/>
      <c r="WIW2" s="715"/>
      <c r="WIX2" s="715"/>
      <c r="WIY2" s="715"/>
      <c r="WIZ2" s="715"/>
      <c r="WJA2" s="715"/>
      <c r="WJB2" s="715"/>
      <c r="WJC2" s="715"/>
      <c r="WJD2" s="715"/>
      <c r="WJE2" s="715"/>
      <c r="WJF2" s="715"/>
      <c r="WJG2" s="715"/>
      <c r="WJH2" s="715"/>
      <c r="WJI2" s="715"/>
      <c r="WJJ2" s="715"/>
      <c r="WJK2" s="715"/>
      <c r="WJL2" s="715"/>
      <c r="WJM2" s="715"/>
      <c r="WJN2" s="715"/>
      <c r="WJO2" s="715"/>
      <c r="WJP2" s="715"/>
      <c r="WJQ2" s="715"/>
      <c r="WJR2" s="715"/>
      <c r="WJS2" s="715"/>
      <c r="WJT2" s="715"/>
      <c r="WJU2" s="715"/>
      <c r="WJV2" s="715"/>
      <c r="WJW2" s="715"/>
      <c r="WJX2" s="715"/>
      <c r="WJY2" s="715"/>
      <c r="WJZ2" s="715"/>
      <c r="WKA2" s="715"/>
      <c r="WKB2" s="715"/>
      <c r="WKC2" s="715"/>
      <c r="WKD2" s="715"/>
      <c r="WKE2" s="715"/>
      <c r="WKF2" s="715"/>
      <c r="WKG2" s="715"/>
      <c r="WKH2" s="715"/>
      <c r="WKI2" s="715"/>
      <c r="WKJ2" s="715"/>
      <c r="WKK2" s="715"/>
      <c r="WKL2" s="715"/>
      <c r="WKM2" s="715"/>
      <c r="WKN2" s="715"/>
      <c r="WKO2" s="715"/>
      <c r="WKP2" s="715"/>
      <c r="WKQ2" s="715"/>
      <c r="WKR2" s="715"/>
      <c r="WKS2" s="715"/>
      <c r="WKT2" s="715"/>
      <c r="WKU2" s="715"/>
      <c r="WKV2" s="715"/>
      <c r="WKW2" s="715"/>
      <c r="WKX2" s="715"/>
      <c r="WKY2" s="715"/>
      <c r="WKZ2" s="715"/>
      <c r="WLA2" s="715"/>
      <c r="WLB2" s="715"/>
      <c r="WLC2" s="715"/>
      <c r="WLD2" s="715"/>
      <c r="WLE2" s="715"/>
      <c r="WLF2" s="715"/>
      <c r="WLG2" s="715"/>
      <c r="WLH2" s="715"/>
      <c r="WLI2" s="715"/>
      <c r="WLJ2" s="715"/>
      <c r="WLK2" s="715"/>
      <c r="WLL2" s="715"/>
      <c r="WLM2" s="715"/>
      <c r="WLN2" s="715"/>
      <c r="WLO2" s="715"/>
      <c r="WLP2" s="715"/>
      <c r="WLQ2" s="715"/>
      <c r="WLR2" s="715"/>
      <c r="WLS2" s="715"/>
      <c r="WLT2" s="715"/>
      <c r="WLU2" s="715"/>
      <c r="WLV2" s="715"/>
      <c r="WLW2" s="715"/>
      <c r="WLX2" s="715"/>
      <c r="WLY2" s="715"/>
      <c r="WLZ2" s="715"/>
      <c r="WMA2" s="715"/>
      <c r="WMB2" s="715"/>
      <c r="WMC2" s="715"/>
      <c r="WMD2" s="715"/>
      <c r="WME2" s="715"/>
      <c r="WMF2" s="715"/>
      <c r="WMG2" s="715"/>
      <c r="WMH2" s="715"/>
      <c r="WMI2" s="715"/>
      <c r="WMJ2" s="715"/>
      <c r="WMK2" s="715"/>
      <c r="WML2" s="715"/>
      <c r="WMM2" s="715"/>
      <c r="WMN2" s="715"/>
      <c r="WMO2" s="715"/>
      <c r="WMP2" s="715"/>
      <c r="WMQ2" s="715"/>
      <c r="WMR2" s="715"/>
      <c r="WMS2" s="715"/>
      <c r="WMT2" s="715"/>
      <c r="WMU2" s="715"/>
      <c r="WMV2" s="715"/>
      <c r="WMW2" s="715"/>
      <c r="WMX2" s="715"/>
      <c r="WMY2" s="715"/>
      <c r="WMZ2" s="715"/>
      <c r="WNA2" s="715"/>
      <c r="WNB2" s="715"/>
      <c r="WNC2" s="715"/>
      <c r="WND2" s="715"/>
      <c r="WNE2" s="715"/>
      <c r="WNF2" s="715"/>
      <c r="WNG2" s="715"/>
      <c r="WNH2" s="715"/>
      <c r="WNI2" s="715"/>
      <c r="WNJ2" s="715"/>
      <c r="WNK2" s="715"/>
      <c r="WNL2" s="715"/>
      <c r="WNM2" s="715"/>
      <c r="WNN2" s="715"/>
      <c r="WNO2" s="715"/>
      <c r="WNP2" s="715"/>
      <c r="WNQ2" s="715"/>
      <c r="WNR2" s="715"/>
      <c r="WNS2" s="715"/>
      <c r="WNT2" s="715"/>
      <c r="WNU2" s="715"/>
      <c r="WNV2" s="715"/>
      <c r="WNW2" s="715"/>
      <c r="WNX2" s="715"/>
      <c r="WNY2" s="715"/>
      <c r="WNZ2" s="715"/>
      <c r="WOA2" s="715"/>
      <c r="WOB2" s="715"/>
      <c r="WOC2" s="715"/>
      <c r="WOD2" s="715"/>
      <c r="WOE2" s="715"/>
      <c r="WOF2" s="715"/>
      <c r="WOG2" s="715"/>
      <c r="WOH2" s="715"/>
      <c r="WOI2" s="715"/>
      <c r="WOJ2" s="715"/>
      <c r="WOK2" s="715"/>
      <c r="WOL2" s="715"/>
      <c r="WOM2" s="715"/>
      <c r="WON2" s="715"/>
      <c r="WOO2" s="715"/>
      <c r="WOP2" s="715"/>
      <c r="WOQ2" s="715"/>
      <c r="WOR2" s="715"/>
      <c r="WOS2" s="715"/>
      <c r="WOT2" s="715"/>
      <c r="WOU2" s="715"/>
      <c r="WOV2" s="715"/>
      <c r="WOW2" s="715"/>
      <c r="WOX2" s="715"/>
      <c r="WOY2" s="715"/>
      <c r="WOZ2" s="715"/>
      <c r="WPA2" s="715"/>
      <c r="WPB2" s="715"/>
      <c r="WPC2" s="715"/>
      <c r="WPD2" s="715"/>
      <c r="WPE2" s="715"/>
      <c r="WPF2" s="715"/>
      <c r="WPG2" s="715"/>
      <c r="WPH2" s="715"/>
      <c r="WPI2" s="715"/>
      <c r="WPJ2" s="715"/>
      <c r="WPK2" s="715"/>
      <c r="WPL2" s="715"/>
      <c r="WPM2" s="715"/>
      <c r="WPN2" s="715"/>
      <c r="WPO2" s="715"/>
      <c r="WPP2" s="715"/>
      <c r="WPQ2" s="715"/>
      <c r="WPR2" s="715"/>
      <c r="WPS2" s="715"/>
      <c r="WPT2" s="715"/>
      <c r="WPU2" s="715"/>
      <c r="WPV2" s="715"/>
      <c r="WPW2" s="715"/>
      <c r="WPX2" s="715"/>
      <c r="WPY2" s="715"/>
      <c r="WPZ2" s="715"/>
      <c r="WQA2" s="715"/>
      <c r="WQB2" s="715"/>
      <c r="WQC2" s="715"/>
      <c r="WQD2" s="715"/>
      <c r="WQE2" s="715"/>
      <c r="WQF2" s="715"/>
      <c r="WQG2" s="715"/>
      <c r="WQH2" s="715"/>
      <c r="WQI2" s="715"/>
      <c r="WQJ2" s="715"/>
      <c r="WQK2" s="715"/>
      <c r="WQL2" s="715"/>
      <c r="WQM2" s="715"/>
      <c r="WQN2" s="715"/>
      <c r="WQO2" s="715"/>
      <c r="WQP2" s="715"/>
      <c r="WQQ2" s="715"/>
      <c r="WQR2" s="715"/>
      <c r="WQS2" s="715"/>
      <c r="WQT2" s="715"/>
      <c r="WQU2" s="715"/>
      <c r="WQV2" s="715"/>
      <c r="WQW2" s="715"/>
      <c r="WQX2" s="715"/>
      <c r="WQY2" s="715"/>
      <c r="WQZ2" s="715"/>
      <c r="WRA2" s="715"/>
      <c r="WRB2" s="715"/>
      <c r="WRC2" s="715"/>
      <c r="WRD2" s="715"/>
      <c r="WRE2" s="715"/>
      <c r="WRF2" s="715"/>
      <c r="WRG2" s="715"/>
      <c r="WRH2" s="715"/>
      <c r="WRI2" s="715"/>
      <c r="WRJ2" s="715"/>
      <c r="WRK2" s="715"/>
      <c r="WRL2" s="715"/>
      <c r="WRM2" s="715"/>
      <c r="WRN2" s="715"/>
      <c r="WRO2" s="715"/>
      <c r="WRP2" s="715"/>
      <c r="WRQ2" s="715"/>
      <c r="WRR2" s="715"/>
      <c r="WRS2" s="715"/>
      <c r="WRT2" s="715"/>
      <c r="WRU2" s="715"/>
      <c r="WRV2" s="715"/>
      <c r="WRW2" s="715"/>
      <c r="WRX2" s="715"/>
      <c r="WRY2" s="715"/>
      <c r="WRZ2" s="715"/>
      <c r="WSA2" s="715"/>
      <c r="WSB2" s="715"/>
      <c r="WSC2" s="715"/>
      <c r="WSD2" s="715"/>
      <c r="WSE2" s="715"/>
      <c r="WSF2" s="715"/>
      <c r="WSG2" s="715"/>
      <c r="WSH2" s="715"/>
      <c r="WSI2" s="715"/>
      <c r="WSJ2" s="715"/>
      <c r="WSK2" s="715"/>
      <c r="WSL2" s="715"/>
      <c r="WSM2" s="715"/>
      <c r="WSN2" s="715"/>
      <c r="WSO2" s="715"/>
      <c r="WSP2" s="715"/>
      <c r="WSQ2" s="715"/>
      <c r="WSR2" s="715"/>
      <c r="WSS2" s="715"/>
      <c r="WST2" s="715"/>
      <c r="WSU2" s="715"/>
      <c r="WSV2" s="715"/>
      <c r="WSW2" s="715"/>
      <c r="WSX2" s="715"/>
      <c r="WSY2" s="715"/>
      <c r="WSZ2" s="715"/>
      <c r="WTA2" s="715"/>
      <c r="WTB2" s="715"/>
      <c r="WTC2" s="715"/>
      <c r="WTD2" s="715"/>
      <c r="WTE2" s="715"/>
      <c r="WTF2" s="715"/>
      <c r="WTG2" s="715"/>
      <c r="WTH2" s="715"/>
      <c r="WTI2" s="715"/>
      <c r="WTJ2" s="715"/>
      <c r="WTK2" s="715"/>
      <c r="WTL2" s="715"/>
      <c r="WTM2" s="715"/>
      <c r="WTN2" s="715"/>
      <c r="WTO2" s="715"/>
      <c r="WTP2" s="715"/>
      <c r="WTQ2" s="715"/>
      <c r="WTR2" s="715"/>
      <c r="WTS2" s="715"/>
      <c r="WTT2" s="715"/>
      <c r="WTU2" s="715"/>
      <c r="WTV2" s="715"/>
      <c r="WTW2" s="715"/>
      <c r="WTX2" s="715"/>
      <c r="WTY2" s="715"/>
      <c r="WTZ2" s="715"/>
      <c r="WUA2" s="715"/>
      <c r="WUB2" s="715"/>
      <c r="WUC2" s="715"/>
      <c r="WUD2" s="715"/>
      <c r="WUE2" s="715"/>
      <c r="WUF2" s="715"/>
      <c r="WUG2" s="715"/>
      <c r="WUH2" s="715"/>
      <c r="WUI2" s="715"/>
      <c r="WUJ2" s="715"/>
      <c r="WUK2" s="715"/>
      <c r="WUL2" s="715"/>
      <c r="WUM2" s="715"/>
      <c r="WUN2" s="715"/>
      <c r="WUO2" s="715"/>
      <c r="WUP2" s="715"/>
      <c r="WUQ2" s="715"/>
      <c r="WUR2" s="715"/>
      <c r="WUS2" s="715"/>
      <c r="WUT2" s="715"/>
      <c r="WUU2" s="715"/>
      <c r="WUV2" s="715"/>
      <c r="WUW2" s="715"/>
      <c r="WUX2" s="715"/>
      <c r="WUY2" s="715"/>
      <c r="WUZ2" s="715"/>
      <c r="WVA2" s="715"/>
      <c r="WVB2" s="715"/>
      <c r="WVC2" s="715"/>
      <c r="WVD2" s="715"/>
      <c r="WVE2" s="715"/>
      <c r="WVF2" s="715"/>
      <c r="WVG2" s="715"/>
      <c r="WVH2" s="715"/>
      <c r="WVI2" s="715"/>
      <c r="WVJ2" s="715"/>
      <c r="WVK2" s="715"/>
      <c r="WVL2" s="715"/>
      <c r="WVM2" s="715"/>
      <c r="WVN2" s="715"/>
      <c r="WVO2" s="715"/>
      <c r="WVP2" s="715"/>
      <c r="WVQ2" s="715"/>
      <c r="WVR2" s="715"/>
      <c r="WVS2" s="715"/>
      <c r="WVT2" s="715"/>
      <c r="WVU2" s="715"/>
      <c r="WVV2" s="715"/>
      <c r="WVW2" s="715"/>
      <c r="WVX2" s="715"/>
      <c r="WVY2" s="715"/>
      <c r="WVZ2" s="715"/>
      <c r="WWA2" s="715"/>
      <c r="WWB2" s="715"/>
      <c r="WWC2" s="715"/>
      <c r="WWD2" s="715"/>
      <c r="WWE2" s="715"/>
      <c r="WWF2" s="715"/>
      <c r="WWG2" s="715"/>
      <c r="WWH2" s="715"/>
      <c r="WWI2" s="715"/>
      <c r="WWJ2" s="715"/>
      <c r="WWK2" s="715"/>
      <c r="WWL2" s="715"/>
      <c r="WWM2" s="715"/>
      <c r="WWN2" s="715"/>
      <c r="WWO2" s="715"/>
      <c r="WWP2" s="715"/>
      <c r="WWQ2" s="715"/>
      <c r="WWR2" s="715"/>
      <c r="WWS2" s="715"/>
      <c r="WWT2" s="715"/>
      <c r="WWU2" s="715"/>
      <c r="WWV2" s="715"/>
      <c r="WWW2" s="715"/>
      <c r="WWX2" s="715"/>
      <c r="WWY2" s="715"/>
      <c r="WWZ2" s="715"/>
      <c r="WXA2" s="715"/>
      <c r="WXB2" s="715"/>
      <c r="WXC2" s="715"/>
      <c r="WXD2" s="715"/>
      <c r="WXE2" s="715"/>
      <c r="WXF2" s="715"/>
      <c r="WXG2" s="715"/>
      <c r="WXH2" s="715"/>
      <c r="WXI2" s="715"/>
      <c r="WXJ2" s="715"/>
      <c r="WXK2" s="715"/>
      <c r="WXL2" s="715"/>
      <c r="WXM2" s="715"/>
      <c r="WXN2" s="715"/>
      <c r="WXO2" s="715"/>
      <c r="WXP2" s="715"/>
      <c r="WXQ2" s="715"/>
      <c r="WXR2" s="715"/>
      <c r="WXS2" s="715"/>
      <c r="WXT2" s="715"/>
      <c r="WXU2" s="715"/>
      <c r="WXV2" s="715"/>
      <c r="WXW2" s="715"/>
      <c r="WXX2" s="715"/>
      <c r="WXY2" s="715"/>
      <c r="WXZ2" s="715"/>
      <c r="WYA2" s="715"/>
      <c r="WYB2" s="715"/>
      <c r="WYC2" s="715"/>
      <c r="WYD2" s="715"/>
      <c r="WYE2" s="715"/>
      <c r="WYF2" s="715"/>
      <c r="WYG2" s="715"/>
      <c r="WYH2" s="715"/>
      <c r="WYI2" s="715"/>
      <c r="WYJ2" s="715"/>
      <c r="WYK2" s="715"/>
      <c r="WYL2" s="715"/>
      <c r="WYM2" s="715"/>
      <c r="WYN2" s="715"/>
      <c r="WYO2" s="715"/>
      <c r="WYP2" s="715"/>
      <c r="WYQ2" s="715"/>
      <c r="WYR2" s="715"/>
      <c r="WYS2" s="715"/>
      <c r="WYT2" s="715"/>
      <c r="WYU2" s="715"/>
      <c r="WYV2" s="715"/>
      <c r="WYW2" s="715"/>
      <c r="WYX2" s="715"/>
      <c r="WYY2" s="715"/>
      <c r="WYZ2" s="715"/>
      <c r="WZA2" s="715"/>
      <c r="WZB2" s="715"/>
      <c r="WZC2" s="715"/>
      <c r="WZD2" s="715"/>
      <c r="WZE2" s="715"/>
      <c r="WZF2" s="715"/>
      <c r="WZG2" s="715"/>
      <c r="WZH2" s="715"/>
      <c r="WZI2" s="715"/>
      <c r="WZJ2" s="715"/>
      <c r="WZK2" s="715"/>
      <c r="WZL2" s="715"/>
      <c r="WZM2" s="715"/>
      <c r="WZN2" s="715"/>
      <c r="WZO2" s="715"/>
      <c r="WZP2" s="715"/>
      <c r="WZQ2" s="715"/>
      <c r="WZR2" s="715"/>
      <c r="WZS2" s="715"/>
      <c r="WZT2" s="715"/>
      <c r="WZU2" s="715"/>
      <c r="WZV2" s="715"/>
      <c r="WZW2" s="715"/>
      <c r="WZX2" s="715"/>
      <c r="WZY2" s="715"/>
      <c r="WZZ2" s="715"/>
      <c r="XAA2" s="715"/>
      <c r="XAB2" s="715"/>
      <c r="XAC2" s="715"/>
      <c r="XAD2" s="715"/>
      <c r="XAE2" s="715"/>
      <c r="XAF2" s="715"/>
      <c r="XAG2" s="715"/>
      <c r="XAH2" s="715"/>
      <c r="XAI2" s="715"/>
      <c r="XAJ2" s="715"/>
      <c r="XAK2" s="715"/>
      <c r="XAL2" s="715"/>
      <c r="XAM2" s="715"/>
      <c r="XAN2" s="715"/>
      <c r="XAO2" s="715"/>
      <c r="XAP2" s="715"/>
      <c r="XAQ2" s="715"/>
      <c r="XAR2" s="715"/>
      <c r="XAS2" s="715"/>
      <c r="XAT2" s="715"/>
      <c r="XAU2" s="715"/>
      <c r="XAV2" s="715"/>
      <c r="XAW2" s="715"/>
      <c r="XAX2" s="715"/>
      <c r="XAY2" s="715"/>
      <c r="XAZ2" s="715"/>
      <c r="XBA2" s="715"/>
      <c r="XBB2" s="715"/>
      <c r="XBC2" s="715"/>
      <c r="XBD2" s="715"/>
      <c r="XBE2" s="715"/>
      <c r="XBF2" s="715"/>
      <c r="XBG2" s="715"/>
      <c r="XBH2" s="715"/>
      <c r="XBI2" s="715"/>
      <c r="XBJ2" s="715"/>
      <c r="XBK2" s="715"/>
      <c r="XBL2" s="715"/>
      <c r="XBM2" s="715"/>
      <c r="XBN2" s="715"/>
      <c r="XBO2" s="715"/>
      <c r="XBP2" s="715"/>
      <c r="XBQ2" s="715"/>
      <c r="XBR2" s="715"/>
      <c r="XBS2" s="715"/>
      <c r="XBT2" s="715"/>
      <c r="XBU2" s="715"/>
      <c r="XBV2" s="715"/>
      <c r="XBW2" s="715"/>
      <c r="XBX2" s="715"/>
      <c r="XBY2" s="715"/>
      <c r="XBZ2" s="715"/>
      <c r="XCA2" s="715"/>
      <c r="XCB2" s="715"/>
      <c r="XCC2" s="715"/>
      <c r="XCD2" s="715"/>
      <c r="XCE2" s="715"/>
      <c r="XCF2" s="715"/>
      <c r="XCG2" s="715"/>
      <c r="XCH2" s="715"/>
      <c r="XCI2" s="715"/>
      <c r="XCJ2" s="715"/>
      <c r="XCK2" s="715"/>
      <c r="XCL2" s="715"/>
      <c r="XCM2" s="715"/>
      <c r="XCN2" s="715"/>
      <c r="XCO2" s="715"/>
      <c r="XCP2" s="715"/>
      <c r="XCQ2" s="715"/>
      <c r="XCR2" s="715"/>
      <c r="XCS2" s="715"/>
      <c r="XCT2" s="715"/>
      <c r="XCU2" s="715"/>
      <c r="XCV2" s="715"/>
      <c r="XCW2" s="715"/>
      <c r="XCX2" s="715"/>
      <c r="XCY2" s="715"/>
      <c r="XCZ2" s="715"/>
      <c r="XDA2" s="715"/>
      <c r="XDB2" s="715"/>
      <c r="XDC2" s="715"/>
      <c r="XDD2" s="715"/>
      <c r="XDE2" s="715"/>
      <c r="XDF2" s="715"/>
      <c r="XDG2" s="715"/>
      <c r="XDH2" s="715"/>
      <c r="XDI2" s="715"/>
      <c r="XDJ2" s="715"/>
      <c r="XDK2" s="715"/>
      <c r="XDL2" s="715"/>
      <c r="XDM2" s="715"/>
      <c r="XDN2" s="715"/>
      <c r="XDO2" s="715"/>
      <c r="XDP2" s="715"/>
      <c r="XDQ2" s="715"/>
      <c r="XDR2" s="715"/>
      <c r="XDS2" s="715"/>
      <c r="XDT2" s="715"/>
      <c r="XDU2" s="715"/>
      <c r="XDV2" s="715"/>
      <c r="XDW2" s="715"/>
      <c r="XDX2" s="715"/>
      <c r="XDY2" s="715"/>
      <c r="XDZ2" s="715"/>
      <c r="XEA2" s="715"/>
      <c r="XEB2" s="715"/>
      <c r="XEC2" s="715"/>
      <c r="XED2" s="715"/>
      <c r="XEE2" s="715"/>
      <c r="XEF2" s="715"/>
      <c r="XEG2" s="715"/>
      <c r="XEH2" s="715"/>
      <c r="XEI2" s="715"/>
      <c r="XEJ2" s="715"/>
      <c r="XEK2" s="715"/>
      <c r="XEL2" s="715"/>
      <c r="XEM2" s="715"/>
      <c r="XEN2" s="715"/>
      <c r="XEO2" s="715"/>
      <c r="XEP2" s="715"/>
      <c r="XEQ2" s="715"/>
      <c r="XER2" s="715"/>
      <c r="XES2" s="715"/>
      <c r="XET2" s="715"/>
      <c r="XEU2" s="715"/>
      <c r="XEV2" s="715"/>
      <c r="XEW2" s="715"/>
      <c r="XEX2" s="715"/>
      <c r="XEY2" s="715"/>
      <c r="XEZ2" s="715"/>
      <c r="XFA2" s="715"/>
      <c r="XFB2" s="715"/>
      <c r="XFC2" s="715"/>
      <c r="XFD2" s="715"/>
    </row>
    <row r="3" spans="1:16384" x14ac:dyDescent="0.25">
      <c r="A3" s="1142" t="s">
        <v>1674</v>
      </c>
      <c r="B3" s="1142"/>
      <c r="C3" s="1142"/>
      <c r="D3" s="1142"/>
      <c r="E3" s="1142"/>
      <c r="F3" s="1142"/>
    </row>
    <row r="4" spans="1:16384" x14ac:dyDescent="0.25">
      <c r="A4" s="1143" t="s">
        <v>1675</v>
      </c>
      <c r="B4" s="1144"/>
      <c r="C4" s="1144"/>
      <c r="D4" s="1144"/>
      <c r="E4" s="1144"/>
      <c r="F4" s="1145"/>
    </row>
    <row r="5" spans="1:16384" s="785" customFormat="1" ht="12" x14ac:dyDescent="0.2">
      <c r="A5" s="893" t="s">
        <v>3</v>
      </c>
      <c r="B5" s="787" t="s">
        <v>337</v>
      </c>
      <c r="C5" s="784"/>
      <c r="D5" s="784"/>
      <c r="E5" s="784"/>
      <c r="F5" s="784"/>
    </row>
    <row r="6" spans="1:16384" s="785" customFormat="1" ht="12" x14ac:dyDescent="0.2">
      <c r="A6" s="786" t="s">
        <v>4</v>
      </c>
      <c r="B6" s="787" t="s">
        <v>1263</v>
      </c>
      <c r="C6" s="784"/>
      <c r="D6" s="784"/>
      <c r="E6" s="784"/>
      <c r="F6" s="784"/>
    </row>
    <row r="7" spans="1:16384" s="785" customFormat="1" ht="48" x14ac:dyDescent="0.2">
      <c r="A7" s="786" t="s">
        <v>286</v>
      </c>
      <c r="B7" s="789" t="s">
        <v>1264</v>
      </c>
      <c r="C7" s="784"/>
      <c r="D7" s="788" t="s">
        <v>127</v>
      </c>
      <c r="E7" s="788" t="s">
        <v>1265</v>
      </c>
      <c r="F7" s="788" t="s">
        <v>1266</v>
      </c>
    </row>
    <row r="8" spans="1:16384" s="785" customFormat="1" ht="48" x14ac:dyDescent="0.2">
      <c r="A8" s="786" t="s">
        <v>614</v>
      </c>
      <c r="B8" s="789" t="s">
        <v>1267</v>
      </c>
      <c r="C8" s="784"/>
      <c r="D8" s="788" t="s">
        <v>1268</v>
      </c>
      <c r="E8" s="788" t="s">
        <v>1269</v>
      </c>
      <c r="F8" s="788" t="s">
        <v>1270</v>
      </c>
    </row>
    <row r="9" spans="1:16384" s="785" customFormat="1" ht="36" x14ac:dyDescent="0.2">
      <c r="A9" s="786" t="s">
        <v>616</v>
      </c>
      <c r="B9" s="790" t="s">
        <v>1271</v>
      </c>
      <c r="C9" s="784"/>
      <c r="D9" s="788" t="s">
        <v>1272</v>
      </c>
      <c r="E9" s="788" t="s">
        <v>1273</v>
      </c>
      <c r="F9" s="791"/>
    </row>
    <row r="10" spans="1:16384" s="785" customFormat="1" ht="36" x14ac:dyDescent="0.2">
      <c r="A10" s="786" t="s">
        <v>618</v>
      </c>
      <c r="B10" s="790" t="s">
        <v>1274</v>
      </c>
      <c r="C10" s="784"/>
      <c r="D10" s="788" t="s">
        <v>1272</v>
      </c>
      <c r="E10" s="788" t="s">
        <v>1273</v>
      </c>
      <c r="F10" s="791"/>
    </row>
    <row r="11" spans="1:16384" s="785" customFormat="1" ht="12" x14ac:dyDescent="0.2">
      <c r="A11" s="786" t="s">
        <v>14</v>
      </c>
      <c r="B11" s="792" t="s">
        <v>15</v>
      </c>
      <c r="C11" s="784"/>
      <c r="D11" s="784"/>
      <c r="E11" s="784"/>
      <c r="F11" s="784"/>
    </row>
    <row r="12" spans="1:16384" s="785" customFormat="1" ht="48" x14ac:dyDescent="0.2">
      <c r="A12" s="786" t="s">
        <v>286</v>
      </c>
      <c r="B12" s="790" t="s">
        <v>1275</v>
      </c>
      <c r="C12" s="784"/>
      <c r="D12" s="788" t="s">
        <v>1276</v>
      </c>
      <c r="E12" s="788" t="s">
        <v>1265</v>
      </c>
      <c r="F12" s="788" t="s">
        <v>1266</v>
      </c>
    </row>
    <row r="13" spans="1:16384" s="785" customFormat="1" ht="48" x14ac:dyDescent="0.2">
      <c r="A13" s="786" t="s">
        <v>614</v>
      </c>
      <c r="B13" s="790" t="s">
        <v>1277</v>
      </c>
      <c r="C13" s="784"/>
      <c r="D13" s="788" t="s">
        <v>1268</v>
      </c>
      <c r="E13" s="788" t="s">
        <v>1269</v>
      </c>
      <c r="F13" s="788" t="s">
        <v>1278</v>
      </c>
    </row>
    <row r="14" spans="1:16384" s="785" customFormat="1" ht="36" x14ac:dyDescent="0.2">
      <c r="A14" s="786" t="s">
        <v>616</v>
      </c>
      <c r="B14" s="790" t="s">
        <v>1279</v>
      </c>
      <c r="C14" s="784"/>
      <c r="D14" s="788" t="s">
        <v>1272</v>
      </c>
      <c r="E14" s="788" t="s">
        <v>1280</v>
      </c>
      <c r="F14" s="791"/>
    </row>
    <row r="15" spans="1:16384" s="785" customFormat="1" ht="36" x14ac:dyDescent="0.2">
      <c r="A15" s="786" t="s">
        <v>618</v>
      </c>
      <c r="B15" s="790" t="s">
        <v>1281</v>
      </c>
      <c r="C15" s="784"/>
      <c r="D15" s="788" t="s">
        <v>1272</v>
      </c>
      <c r="E15" s="788" t="s">
        <v>1280</v>
      </c>
      <c r="F15" s="791"/>
    </row>
    <row r="16" spans="1:16384" s="785" customFormat="1" ht="12" x14ac:dyDescent="0.2">
      <c r="A16" s="786" t="s">
        <v>16</v>
      </c>
      <c r="B16" s="792" t="s">
        <v>17</v>
      </c>
      <c r="C16" s="784"/>
      <c r="D16" s="784"/>
      <c r="E16" s="784"/>
      <c r="F16" s="784"/>
    </row>
    <row r="17" spans="1:6" s="785" customFormat="1" ht="48" x14ac:dyDescent="0.2">
      <c r="A17" s="786" t="s">
        <v>286</v>
      </c>
      <c r="B17" s="790" t="s">
        <v>1282</v>
      </c>
      <c r="C17" s="784"/>
      <c r="D17" s="788" t="s">
        <v>1276</v>
      </c>
      <c r="E17" s="788" t="s">
        <v>1265</v>
      </c>
      <c r="F17" s="788" t="s">
        <v>1266</v>
      </c>
    </row>
    <row r="18" spans="1:6" s="785" customFormat="1" ht="48" x14ac:dyDescent="0.2">
      <c r="A18" s="786" t="s">
        <v>614</v>
      </c>
      <c r="B18" s="790" t="s">
        <v>1283</v>
      </c>
      <c r="C18" s="784"/>
      <c r="D18" s="788" t="s">
        <v>1268</v>
      </c>
      <c r="E18" s="788" t="s">
        <v>1284</v>
      </c>
      <c r="F18" s="788" t="s">
        <v>1285</v>
      </c>
    </row>
    <row r="19" spans="1:6" s="785" customFormat="1" ht="36" x14ac:dyDescent="0.2">
      <c r="A19" s="786" t="s">
        <v>616</v>
      </c>
      <c r="B19" s="793" t="s">
        <v>1286</v>
      </c>
      <c r="C19" s="784"/>
      <c r="D19" s="788" t="s">
        <v>1272</v>
      </c>
      <c r="E19" s="788" t="s">
        <v>1273</v>
      </c>
      <c r="F19" s="791"/>
    </row>
    <row r="20" spans="1:6" s="785" customFormat="1" ht="36" x14ac:dyDescent="0.2">
      <c r="A20" s="786" t="s">
        <v>618</v>
      </c>
      <c r="B20" s="793" t="s">
        <v>1287</v>
      </c>
      <c r="C20" s="784"/>
      <c r="D20" s="788" t="s">
        <v>1272</v>
      </c>
      <c r="E20" s="788" t="s">
        <v>1273</v>
      </c>
      <c r="F20" s="791"/>
    </row>
    <row r="21" spans="1:6" s="785" customFormat="1" ht="12" x14ac:dyDescent="0.2">
      <c r="A21" s="786" t="s">
        <v>19</v>
      </c>
      <c r="B21" s="792" t="s">
        <v>20</v>
      </c>
      <c r="C21" s="784"/>
      <c r="D21" s="784"/>
      <c r="E21" s="784"/>
      <c r="F21" s="784"/>
    </row>
    <row r="22" spans="1:6" s="785" customFormat="1" ht="48" x14ac:dyDescent="0.2">
      <c r="A22" s="786" t="s">
        <v>286</v>
      </c>
      <c r="B22" s="790" t="s">
        <v>1288</v>
      </c>
      <c r="C22" s="784"/>
      <c r="D22" s="788" t="s">
        <v>1276</v>
      </c>
      <c r="E22" s="788" t="s">
        <v>1265</v>
      </c>
      <c r="F22" s="788" t="s">
        <v>1266</v>
      </c>
    </row>
    <row r="23" spans="1:6" s="785" customFormat="1" ht="48" x14ac:dyDescent="0.2">
      <c r="A23" s="786" t="s">
        <v>614</v>
      </c>
      <c r="B23" s="790" t="s">
        <v>1289</v>
      </c>
      <c r="C23" s="784"/>
      <c r="D23" s="788" t="s">
        <v>1268</v>
      </c>
      <c r="E23" s="788" t="s">
        <v>1269</v>
      </c>
      <c r="F23" s="788" t="s">
        <v>1290</v>
      </c>
    </row>
    <row r="24" spans="1:6" s="785" customFormat="1" ht="36" x14ac:dyDescent="0.2">
      <c r="A24" s="786" t="s">
        <v>616</v>
      </c>
      <c r="B24" s="790" t="s">
        <v>1291</v>
      </c>
      <c r="C24" s="784"/>
      <c r="D24" s="788" t="s">
        <v>1272</v>
      </c>
      <c r="E24" s="788" t="s">
        <v>1273</v>
      </c>
      <c r="F24" s="791"/>
    </row>
    <row r="25" spans="1:6" s="785" customFormat="1" ht="36" x14ac:dyDescent="0.2">
      <c r="A25" s="786" t="s">
        <v>618</v>
      </c>
      <c r="B25" s="790" t="s">
        <v>1292</v>
      </c>
      <c r="C25" s="784"/>
      <c r="D25" s="788" t="s">
        <v>1272</v>
      </c>
      <c r="E25" s="788" t="s">
        <v>1273</v>
      </c>
      <c r="F25" s="791"/>
    </row>
    <row r="26" spans="1:6" s="785" customFormat="1" ht="24" x14ac:dyDescent="0.2">
      <c r="A26" s="786" t="s">
        <v>1293</v>
      </c>
      <c r="B26" s="794" t="s">
        <v>1294</v>
      </c>
      <c r="C26" s="784"/>
      <c r="D26" s="784"/>
      <c r="E26" s="784"/>
      <c r="F26" s="784"/>
    </row>
    <row r="27" spans="1:6" s="785" customFormat="1" ht="12" x14ac:dyDescent="0.2">
      <c r="A27" s="795" t="s">
        <v>25</v>
      </c>
      <c r="B27" s="794" t="s">
        <v>1295</v>
      </c>
      <c r="C27" s="784"/>
      <c r="D27" s="784"/>
      <c r="E27" s="784"/>
      <c r="F27" s="784"/>
    </row>
    <row r="28" spans="1:6" s="785" customFormat="1" ht="12" x14ac:dyDescent="0.2">
      <c r="A28" s="795" t="s">
        <v>26</v>
      </c>
      <c r="B28" s="794" t="s">
        <v>1296</v>
      </c>
      <c r="C28" s="784"/>
      <c r="D28" s="784"/>
      <c r="E28" s="784"/>
      <c r="F28" s="784"/>
    </row>
    <row r="29" spans="1:6" s="785" customFormat="1" ht="36" x14ac:dyDescent="0.2">
      <c r="A29" s="796" t="s">
        <v>5</v>
      </c>
      <c r="B29" s="797" t="s">
        <v>1297</v>
      </c>
      <c r="C29" s="798"/>
      <c r="D29" s="697" t="s">
        <v>1272</v>
      </c>
      <c r="E29" s="697" t="s">
        <v>1298</v>
      </c>
      <c r="F29" s="697" t="s">
        <v>1299</v>
      </c>
    </row>
    <row r="30" spans="1:6" s="785" customFormat="1" ht="36" x14ac:dyDescent="0.2">
      <c r="A30" s="796" t="s">
        <v>7</v>
      </c>
      <c r="B30" s="797" t="s">
        <v>1300</v>
      </c>
      <c r="C30" s="798"/>
      <c r="D30" s="697" t="s">
        <v>1272</v>
      </c>
      <c r="E30" s="697" t="s">
        <v>1301</v>
      </c>
      <c r="F30" s="697" t="s">
        <v>1299</v>
      </c>
    </row>
    <row r="31" spans="1:6" s="785" customFormat="1" ht="36" x14ac:dyDescent="0.2">
      <c r="A31" s="796" t="s">
        <v>9</v>
      </c>
      <c r="B31" s="797" t="s">
        <v>1302</v>
      </c>
      <c r="C31" s="798"/>
      <c r="D31" s="697" t="s">
        <v>1272</v>
      </c>
      <c r="E31" s="697" t="s">
        <v>1303</v>
      </c>
      <c r="F31" s="697" t="s">
        <v>1299</v>
      </c>
    </row>
    <row r="32" spans="1:6" s="785" customFormat="1" ht="36" x14ac:dyDescent="0.2">
      <c r="A32" s="796" t="s">
        <v>11</v>
      </c>
      <c r="B32" s="797" t="s">
        <v>1304</v>
      </c>
      <c r="C32" s="798"/>
      <c r="D32" s="697" t="s">
        <v>1305</v>
      </c>
      <c r="E32" s="697" t="s">
        <v>1306</v>
      </c>
      <c r="F32" s="697"/>
    </row>
    <row r="33" spans="1:6" s="785" customFormat="1" ht="36" x14ac:dyDescent="0.2">
      <c r="A33" s="796" t="s">
        <v>30</v>
      </c>
      <c r="B33" s="797" t="s">
        <v>1307</v>
      </c>
      <c r="C33" s="798"/>
      <c r="D33" s="697" t="s">
        <v>1305</v>
      </c>
      <c r="E33" s="697" t="s">
        <v>1306</v>
      </c>
      <c r="F33" s="697"/>
    </row>
    <row r="34" spans="1:6" s="785" customFormat="1" ht="36" x14ac:dyDescent="0.2">
      <c r="A34" s="796" t="s">
        <v>32</v>
      </c>
      <c r="B34" s="797" t="s">
        <v>1308</v>
      </c>
      <c r="C34" s="798"/>
      <c r="D34" s="697" t="s">
        <v>1305</v>
      </c>
      <c r="E34" s="697" t="s">
        <v>1306</v>
      </c>
      <c r="F34" s="697"/>
    </row>
    <row r="35" spans="1:6" s="785" customFormat="1" ht="72" x14ac:dyDescent="0.2">
      <c r="A35" s="796" t="s">
        <v>35</v>
      </c>
      <c r="B35" s="797" t="s">
        <v>1309</v>
      </c>
      <c r="C35" s="798"/>
      <c r="D35" s="697" t="s">
        <v>1305</v>
      </c>
      <c r="E35" s="697" t="s">
        <v>1310</v>
      </c>
      <c r="F35" s="697"/>
    </row>
    <row r="36" spans="1:6" s="785" customFormat="1" ht="144" x14ac:dyDescent="0.2">
      <c r="A36" s="796" t="s">
        <v>38</v>
      </c>
      <c r="B36" s="797" t="s">
        <v>1311</v>
      </c>
      <c r="C36" s="697" t="s">
        <v>1312</v>
      </c>
      <c r="D36" s="697" t="s">
        <v>1313</v>
      </c>
      <c r="E36" s="697" t="s">
        <v>1314</v>
      </c>
      <c r="F36" s="697"/>
    </row>
    <row r="37" spans="1:6" s="785" customFormat="1" ht="132" x14ac:dyDescent="0.2">
      <c r="A37" s="796" t="s">
        <v>39</v>
      </c>
      <c r="B37" s="797" t="s">
        <v>1315</v>
      </c>
      <c r="C37" s="697" t="s">
        <v>1316</v>
      </c>
      <c r="D37" s="697" t="s">
        <v>1317</v>
      </c>
      <c r="E37" s="697" t="s">
        <v>1318</v>
      </c>
      <c r="F37" s="697"/>
    </row>
    <row r="38" spans="1:6" s="785" customFormat="1" ht="24" x14ac:dyDescent="0.2">
      <c r="A38" s="796" t="s">
        <v>169</v>
      </c>
      <c r="B38" s="797" t="s">
        <v>1319</v>
      </c>
      <c r="C38" s="798"/>
      <c r="D38" s="697" t="s">
        <v>1320</v>
      </c>
      <c r="E38" s="697" t="s">
        <v>1321</v>
      </c>
      <c r="F38" s="697" t="s">
        <v>1322</v>
      </c>
    </row>
    <row r="39" spans="1:6" s="785" customFormat="1" ht="24.75" thickBot="1" x14ac:dyDescent="0.25">
      <c r="A39" s="796" t="s">
        <v>171</v>
      </c>
      <c r="B39" s="797" t="s">
        <v>1323</v>
      </c>
      <c r="C39" s="798"/>
      <c r="D39" s="697" t="s">
        <v>1320</v>
      </c>
      <c r="E39" s="697" t="s">
        <v>1324</v>
      </c>
      <c r="F39" s="697"/>
    </row>
    <row r="40" spans="1:6" s="785" customFormat="1" ht="24" x14ac:dyDescent="0.2">
      <c r="A40" s="795" t="s">
        <v>271</v>
      </c>
      <c r="B40" s="799" t="s">
        <v>1762</v>
      </c>
      <c r="C40" s="784"/>
      <c r="D40" s="784"/>
      <c r="E40" s="784" t="s">
        <v>1325</v>
      </c>
      <c r="F40" s="784"/>
    </row>
    <row r="41" spans="1:6" s="785" customFormat="1" ht="24" x14ac:dyDescent="0.2">
      <c r="A41" s="795" t="s">
        <v>273</v>
      </c>
      <c r="B41" s="800" t="s">
        <v>1763</v>
      </c>
      <c r="C41" s="784"/>
      <c r="D41" s="784"/>
      <c r="E41" s="784" t="s">
        <v>1325</v>
      </c>
      <c r="F41" s="784"/>
    </row>
    <row r="42" spans="1:6" s="785" customFormat="1" ht="24" x14ac:dyDescent="0.2">
      <c r="A42" s="795" t="s">
        <v>274</v>
      </c>
      <c r="B42" s="801" t="s">
        <v>1326</v>
      </c>
      <c r="C42" s="784"/>
      <c r="D42" s="784"/>
      <c r="E42" s="784"/>
      <c r="F42" s="784"/>
    </row>
    <row r="43" spans="1:6" s="785" customFormat="1" ht="24" x14ac:dyDescent="0.2">
      <c r="A43" s="795" t="s">
        <v>275</v>
      </c>
      <c r="B43" s="797" t="s">
        <v>1327</v>
      </c>
      <c r="C43" s="784"/>
      <c r="D43" s="784"/>
      <c r="E43" s="784" t="s">
        <v>1325</v>
      </c>
      <c r="F43" s="784"/>
    </row>
    <row r="44" spans="1:6" s="785" customFormat="1" ht="48" x14ac:dyDescent="0.2">
      <c r="A44" s="802" t="s">
        <v>396</v>
      </c>
      <c r="B44" s="801" t="s">
        <v>1328</v>
      </c>
      <c r="C44" s="784"/>
      <c r="D44" s="784"/>
      <c r="E44" s="784"/>
      <c r="F44" s="784"/>
    </row>
    <row r="45" spans="1:6" s="785" customFormat="1" ht="48" x14ac:dyDescent="0.2">
      <c r="A45" s="802" t="s">
        <v>397</v>
      </c>
      <c r="B45" s="801" t="s">
        <v>1328</v>
      </c>
      <c r="C45" s="784"/>
      <c r="D45" s="784"/>
      <c r="E45" s="784"/>
      <c r="F45" s="784"/>
    </row>
    <row r="46" spans="1:6" s="785" customFormat="1" ht="36" x14ac:dyDescent="0.2">
      <c r="A46" s="802" t="s">
        <v>398</v>
      </c>
      <c r="B46" s="801" t="s">
        <v>1329</v>
      </c>
      <c r="C46" s="784"/>
      <c r="D46" s="784"/>
      <c r="E46" s="784"/>
      <c r="F46" s="784"/>
    </row>
    <row r="47" spans="1:6" s="785" customFormat="1" ht="12" x14ac:dyDescent="0.2">
      <c r="B47" s="803"/>
      <c r="C47" s="784"/>
      <c r="D47" s="784"/>
      <c r="E47" s="784"/>
      <c r="F47" s="784"/>
    </row>
    <row r="48" spans="1:6" s="785" customFormat="1" ht="36" x14ac:dyDescent="0.2">
      <c r="A48" s="804" t="s">
        <v>343</v>
      </c>
      <c r="B48" s="805" t="s">
        <v>1764</v>
      </c>
      <c r="C48" s="784"/>
      <c r="D48" s="784"/>
      <c r="E48" s="784"/>
      <c r="F48" s="784"/>
    </row>
    <row r="49" spans="1:6" s="785" customFormat="1" ht="24" x14ac:dyDescent="0.2">
      <c r="A49" s="804" t="s">
        <v>705</v>
      </c>
      <c r="B49" s="868" t="s">
        <v>1765</v>
      </c>
      <c r="C49" s="784"/>
      <c r="D49" s="784"/>
      <c r="E49" s="784"/>
      <c r="F49" s="784"/>
    </row>
    <row r="50" spans="1:6" s="785" customFormat="1" ht="24" x14ac:dyDescent="0.2">
      <c r="A50" s="894" t="s">
        <v>1330</v>
      </c>
      <c r="B50" s="895" t="s">
        <v>1331</v>
      </c>
      <c r="C50" s="784"/>
      <c r="D50" s="784"/>
      <c r="E50" s="784"/>
      <c r="F50" s="784"/>
    </row>
    <row r="51" spans="1:6" s="785" customFormat="1" ht="12" x14ac:dyDescent="0.2">
      <c r="A51" s="896" t="s">
        <v>5</v>
      </c>
      <c r="B51" s="897" t="s">
        <v>1766</v>
      </c>
      <c r="C51" s="806"/>
      <c r="D51" s="806"/>
      <c r="E51" s="806" t="s">
        <v>1332</v>
      </c>
      <c r="F51" s="806"/>
    </row>
    <row r="52" spans="1:6" s="785" customFormat="1" ht="48" x14ac:dyDescent="0.2">
      <c r="A52" s="896" t="s">
        <v>7</v>
      </c>
      <c r="B52" s="897" t="s">
        <v>1333</v>
      </c>
      <c r="C52" s="806" t="s">
        <v>264</v>
      </c>
      <c r="D52" s="806" t="s">
        <v>127</v>
      </c>
      <c r="E52" s="807" t="s">
        <v>1334</v>
      </c>
      <c r="F52" s="807" t="s">
        <v>1335</v>
      </c>
    </row>
    <row r="53" spans="1:6" s="785" customFormat="1" ht="36" x14ac:dyDescent="0.2">
      <c r="A53" s="896" t="s">
        <v>9</v>
      </c>
      <c r="B53" s="897" t="s">
        <v>1336</v>
      </c>
      <c r="C53" s="806" t="s">
        <v>1049</v>
      </c>
      <c r="D53" s="807" t="s">
        <v>1337</v>
      </c>
      <c r="E53" s="807" t="s">
        <v>1338</v>
      </c>
      <c r="F53" s="807" t="s">
        <v>1339</v>
      </c>
    </row>
    <row r="54" spans="1:6" s="785" customFormat="1" ht="36" x14ac:dyDescent="0.2">
      <c r="A54" s="896" t="s">
        <v>11</v>
      </c>
      <c r="B54" s="897" t="s">
        <v>1340</v>
      </c>
      <c r="C54" s="806" t="s">
        <v>163</v>
      </c>
      <c r="D54" s="807" t="s">
        <v>1337</v>
      </c>
      <c r="E54" s="807" t="s">
        <v>1338</v>
      </c>
      <c r="F54" s="806" t="s">
        <v>1341</v>
      </c>
    </row>
    <row r="55" spans="1:6" s="785" customFormat="1" ht="36" x14ac:dyDescent="0.2">
      <c r="A55" s="896" t="s">
        <v>30</v>
      </c>
      <c r="B55" s="897" t="s">
        <v>1342</v>
      </c>
      <c r="C55" s="806" t="s">
        <v>1049</v>
      </c>
      <c r="D55" s="807" t="s">
        <v>1343</v>
      </c>
      <c r="E55" s="808" t="s">
        <v>1338</v>
      </c>
      <c r="F55" s="807" t="s">
        <v>1344</v>
      </c>
    </row>
    <row r="56" spans="1:6" s="785" customFormat="1" ht="144" x14ac:dyDescent="0.2">
      <c r="A56" s="896" t="s">
        <v>32</v>
      </c>
      <c r="B56" s="897" t="s">
        <v>1345</v>
      </c>
      <c r="C56" s="806" t="s">
        <v>540</v>
      </c>
      <c r="D56" s="806" t="s">
        <v>1346</v>
      </c>
      <c r="E56" s="807" t="s">
        <v>1347</v>
      </c>
      <c r="F56" s="807" t="s">
        <v>1348</v>
      </c>
    </row>
    <row r="57" spans="1:6" s="785" customFormat="1" ht="36" x14ac:dyDescent="0.2">
      <c r="A57" s="896" t="s">
        <v>35</v>
      </c>
      <c r="B57" s="897" t="s">
        <v>1349</v>
      </c>
      <c r="C57" s="806" t="s">
        <v>1049</v>
      </c>
      <c r="D57" s="807" t="s">
        <v>1350</v>
      </c>
      <c r="E57" s="807" t="s">
        <v>1351</v>
      </c>
      <c r="F57" s="806" t="s">
        <v>1352</v>
      </c>
    </row>
    <row r="58" spans="1:6" s="785" customFormat="1" ht="36" x14ac:dyDescent="0.2">
      <c r="A58" s="896" t="s">
        <v>38</v>
      </c>
      <c r="B58" s="897" t="s">
        <v>1353</v>
      </c>
      <c r="C58" s="806" t="s">
        <v>540</v>
      </c>
      <c r="D58" s="806" t="s">
        <v>1346</v>
      </c>
      <c r="E58" s="807" t="s">
        <v>1351</v>
      </c>
      <c r="F58" s="806" t="s">
        <v>1352</v>
      </c>
    </row>
    <row r="59" spans="1:6" s="785" customFormat="1" ht="36" x14ac:dyDescent="0.2">
      <c r="A59" s="896" t="s">
        <v>39</v>
      </c>
      <c r="B59" s="897" t="s">
        <v>1354</v>
      </c>
      <c r="C59" s="806" t="s">
        <v>1049</v>
      </c>
      <c r="D59" s="807" t="s">
        <v>1343</v>
      </c>
      <c r="E59" s="807" t="s">
        <v>1351</v>
      </c>
      <c r="F59" s="807" t="s">
        <v>1352</v>
      </c>
    </row>
    <row r="60" spans="1:6" s="785" customFormat="1" ht="36" x14ac:dyDescent="0.2">
      <c r="A60" s="896" t="s">
        <v>169</v>
      </c>
      <c r="B60" s="897" t="s">
        <v>1355</v>
      </c>
      <c r="C60" s="806" t="s">
        <v>540</v>
      </c>
      <c r="D60" s="806" t="s">
        <v>1346</v>
      </c>
      <c r="E60" s="807" t="s">
        <v>1356</v>
      </c>
      <c r="F60" s="807" t="s">
        <v>1348</v>
      </c>
    </row>
    <row r="61" spans="1:6" s="785" customFormat="1" ht="36" x14ac:dyDescent="0.2">
      <c r="A61" s="896" t="s">
        <v>171</v>
      </c>
      <c r="B61" s="897" t="s">
        <v>1357</v>
      </c>
      <c r="C61" s="806" t="s">
        <v>1049</v>
      </c>
      <c r="D61" s="807" t="s">
        <v>1350</v>
      </c>
      <c r="E61" s="807" t="s">
        <v>1351</v>
      </c>
      <c r="F61" s="807" t="s">
        <v>1352</v>
      </c>
    </row>
    <row r="62" spans="1:6" s="785" customFormat="1" ht="36" x14ac:dyDescent="0.2">
      <c r="A62" s="896" t="s">
        <v>271</v>
      </c>
      <c r="B62" s="897" t="s">
        <v>1358</v>
      </c>
      <c r="C62" s="806" t="s">
        <v>540</v>
      </c>
      <c r="D62" s="806" t="s">
        <v>1346</v>
      </c>
      <c r="E62" s="807" t="s">
        <v>1356</v>
      </c>
      <c r="F62" s="807" t="s">
        <v>1359</v>
      </c>
    </row>
    <row r="63" spans="1:6" s="785" customFormat="1" ht="24" x14ac:dyDescent="0.2">
      <c r="A63" s="896" t="s">
        <v>273</v>
      </c>
      <c r="B63" s="897" t="s">
        <v>1360</v>
      </c>
      <c r="C63" s="806" t="s">
        <v>1361</v>
      </c>
      <c r="D63" s="807" t="s">
        <v>1337</v>
      </c>
      <c r="E63" s="807" t="s">
        <v>1362</v>
      </c>
      <c r="F63" s="784"/>
    </row>
    <row r="64" spans="1:6" s="785" customFormat="1" ht="24" x14ac:dyDescent="0.2">
      <c r="A64" s="898" t="s">
        <v>274</v>
      </c>
      <c r="B64" s="897" t="s">
        <v>1363</v>
      </c>
      <c r="C64" s="806" t="s">
        <v>13</v>
      </c>
      <c r="D64" s="807" t="s">
        <v>1337</v>
      </c>
      <c r="E64" s="807" t="s">
        <v>1364</v>
      </c>
      <c r="F64" s="784"/>
    </row>
    <row r="65" spans="1:6" s="785" customFormat="1" ht="24" x14ac:dyDescent="0.2">
      <c r="A65" s="896" t="s">
        <v>275</v>
      </c>
      <c r="B65" s="897" t="s">
        <v>1365</v>
      </c>
      <c r="C65" s="806" t="s">
        <v>1366</v>
      </c>
      <c r="D65" s="807" t="s">
        <v>1337</v>
      </c>
      <c r="E65" s="807" t="s">
        <v>1362</v>
      </c>
      <c r="F65" s="807" t="s">
        <v>1367</v>
      </c>
    </row>
    <row r="66" spans="1:6" s="785" customFormat="1" ht="24" x14ac:dyDescent="0.2">
      <c r="A66" s="896" t="s">
        <v>396</v>
      </c>
      <c r="B66" s="897" t="s">
        <v>1368</v>
      </c>
      <c r="C66" s="806" t="s">
        <v>1361</v>
      </c>
      <c r="D66" s="807" t="s">
        <v>1337</v>
      </c>
      <c r="E66" s="807" t="s">
        <v>1369</v>
      </c>
      <c r="F66" s="784" t="s">
        <v>1370</v>
      </c>
    </row>
    <row r="67" spans="1:6" s="785" customFormat="1" ht="24" x14ac:dyDescent="0.2">
      <c r="A67" s="896" t="s">
        <v>397</v>
      </c>
      <c r="B67" s="897" t="s">
        <v>1371</v>
      </c>
      <c r="C67" s="806" t="s">
        <v>540</v>
      </c>
      <c r="D67" s="807" t="s">
        <v>1337</v>
      </c>
      <c r="E67" s="807" t="s">
        <v>1372</v>
      </c>
      <c r="F67" s="784"/>
    </row>
    <row r="68" spans="1:6" s="785" customFormat="1" ht="36" x14ac:dyDescent="0.2">
      <c r="A68" s="898" t="s">
        <v>398</v>
      </c>
      <c r="B68" s="897" t="s">
        <v>1373</v>
      </c>
      <c r="C68" s="806" t="s">
        <v>13</v>
      </c>
      <c r="D68" s="806" t="s">
        <v>1305</v>
      </c>
      <c r="E68" s="807" t="s">
        <v>1374</v>
      </c>
      <c r="F68" s="784" t="s">
        <v>1375</v>
      </c>
    </row>
    <row r="69" spans="1:6" s="785" customFormat="1" ht="12" x14ac:dyDescent="0.2">
      <c r="A69" s="899" t="s">
        <v>551</v>
      </c>
      <c r="B69" s="900" t="s">
        <v>723</v>
      </c>
      <c r="C69" s="784"/>
      <c r="D69" s="784"/>
      <c r="E69" s="784"/>
      <c r="F69" s="784"/>
    </row>
    <row r="70" spans="1:6" s="785" customFormat="1" ht="12" x14ac:dyDescent="0.2">
      <c r="A70" s="899" t="s">
        <v>552</v>
      </c>
      <c r="B70" s="900" t="s">
        <v>725</v>
      </c>
      <c r="C70" s="784"/>
      <c r="D70" s="784"/>
      <c r="E70" s="784"/>
      <c r="F70" s="784"/>
    </row>
    <row r="71" spans="1:6" s="785" customFormat="1" ht="24" x14ac:dyDescent="0.2">
      <c r="A71" s="899" t="s">
        <v>553</v>
      </c>
      <c r="B71" s="900" t="s">
        <v>728</v>
      </c>
      <c r="C71" s="784"/>
      <c r="D71" s="784"/>
      <c r="E71" s="784"/>
      <c r="F71" s="784"/>
    </row>
    <row r="72" spans="1:6" s="785" customFormat="1" ht="12" x14ac:dyDescent="0.2">
      <c r="B72" s="803"/>
      <c r="C72" s="784"/>
      <c r="D72" s="784"/>
      <c r="E72" s="784"/>
      <c r="F72" s="784"/>
    </row>
    <row r="73" spans="1:6" s="785" customFormat="1" ht="12" x14ac:dyDescent="0.2">
      <c r="A73" s="901" t="s">
        <v>907</v>
      </c>
      <c r="B73" s="900" t="s">
        <v>735</v>
      </c>
      <c r="C73" s="784"/>
      <c r="D73" s="784"/>
      <c r="E73" s="784"/>
      <c r="F73" s="784"/>
    </row>
    <row r="74" spans="1:6" s="785" customFormat="1" ht="24" x14ac:dyDescent="0.2">
      <c r="A74" s="901" t="s">
        <v>908</v>
      </c>
      <c r="B74" s="900" t="s">
        <v>820</v>
      </c>
      <c r="C74" s="784"/>
      <c r="D74" s="784"/>
      <c r="E74" s="784"/>
      <c r="F74" s="784"/>
    </row>
    <row r="75" spans="1:6" s="785" customFormat="1" ht="24" x14ac:dyDescent="0.2">
      <c r="A75" s="901" t="s">
        <v>909</v>
      </c>
      <c r="B75" s="900" t="s">
        <v>738</v>
      </c>
      <c r="C75" s="784"/>
      <c r="D75" s="784"/>
      <c r="E75" s="784"/>
      <c r="F75" s="784"/>
    </row>
    <row r="76" spans="1:6" s="785" customFormat="1" ht="24" x14ac:dyDescent="0.2">
      <c r="A76" s="901" t="s">
        <v>910</v>
      </c>
      <c r="B76" s="900" t="s">
        <v>740</v>
      </c>
      <c r="C76" s="784"/>
      <c r="D76" s="784"/>
      <c r="E76" s="784"/>
      <c r="F76" s="784"/>
    </row>
    <row r="77" spans="1:6" s="785" customFormat="1" ht="24" x14ac:dyDescent="0.2">
      <c r="A77" s="901" t="s">
        <v>911</v>
      </c>
      <c r="B77" s="900" t="s">
        <v>742</v>
      </c>
      <c r="C77" s="784"/>
      <c r="D77" s="784"/>
      <c r="E77" s="784"/>
      <c r="F77" s="784"/>
    </row>
    <row r="78" spans="1:6" s="785" customFormat="1" ht="12" x14ac:dyDescent="0.2">
      <c r="B78" s="803"/>
      <c r="C78" s="784"/>
      <c r="D78" s="784"/>
      <c r="E78" s="784"/>
      <c r="F78" s="784"/>
    </row>
    <row r="79" spans="1:6" s="785" customFormat="1" ht="24" x14ac:dyDescent="0.2">
      <c r="A79" s="804" t="s">
        <v>344</v>
      </c>
      <c r="B79" s="809" t="s">
        <v>1376</v>
      </c>
      <c r="C79" s="784"/>
      <c r="D79" s="784"/>
      <c r="E79" s="784"/>
      <c r="F79" s="784"/>
    </row>
    <row r="80" spans="1:6" s="785" customFormat="1" ht="24" x14ac:dyDescent="0.2">
      <c r="A80" s="810" t="s">
        <v>1377</v>
      </c>
      <c r="B80" s="809" t="s">
        <v>1378</v>
      </c>
      <c r="C80" s="784"/>
      <c r="D80" s="784"/>
      <c r="E80" s="784"/>
      <c r="F80" s="784"/>
    </row>
    <row r="81" spans="1:6" s="785" customFormat="1" ht="12" x14ac:dyDescent="0.2">
      <c r="A81" s="902" t="s">
        <v>5</v>
      </c>
      <c r="B81" s="897" t="s">
        <v>536</v>
      </c>
      <c r="C81" s="806"/>
      <c r="D81" s="806"/>
      <c r="E81" s="806" t="s">
        <v>1332</v>
      </c>
      <c r="F81" s="806"/>
    </row>
    <row r="82" spans="1:6" s="785" customFormat="1" ht="48" x14ac:dyDescent="0.2">
      <c r="A82" s="902" t="s">
        <v>7</v>
      </c>
      <c r="B82" s="897" t="s">
        <v>537</v>
      </c>
      <c r="C82" s="806" t="s">
        <v>264</v>
      </c>
      <c r="D82" s="806" t="s">
        <v>127</v>
      </c>
      <c r="E82" s="807" t="s">
        <v>1334</v>
      </c>
      <c r="F82" s="807" t="s">
        <v>1335</v>
      </c>
    </row>
    <row r="83" spans="1:6" s="785" customFormat="1" ht="36" x14ac:dyDescent="0.2">
      <c r="A83" s="902" t="s">
        <v>9</v>
      </c>
      <c r="B83" s="897" t="s">
        <v>708</v>
      </c>
      <c r="C83" s="806" t="s">
        <v>1049</v>
      </c>
      <c r="D83" s="807" t="s">
        <v>1337</v>
      </c>
      <c r="E83" s="807" t="s">
        <v>1338</v>
      </c>
      <c r="F83" s="807" t="s">
        <v>1339</v>
      </c>
    </row>
    <row r="84" spans="1:6" s="785" customFormat="1" ht="36" x14ac:dyDescent="0.2">
      <c r="A84" s="902" t="s">
        <v>11</v>
      </c>
      <c r="B84" s="897" t="s">
        <v>709</v>
      </c>
      <c r="C84" s="806" t="s">
        <v>163</v>
      </c>
      <c r="D84" s="807" t="s">
        <v>1337</v>
      </c>
      <c r="E84" s="807" t="s">
        <v>1338</v>
      </c>
      <c r="F84" s="806" t="s">
        <v>1341</v>
      </c>
    </row>
    <row r="85" spans="1:6" s="785" customFormat="1" ht="36" x14ac:dyDescent="0.2">
      <c r="A85" s="902" t="s">
        <v>30</v>
      </c>
      <c r="B85" s="897" t="s">
        <v>710</v>
      </c>
      <c r="C85" s="806" t="s">
        <v>1049</v>
      </c>
      <c r="D85" s="807" t="s">
        <v>1343</v>
      </c>
      <c r="E85" s="808" t="s">
        <v>1338</v>
      </c>
      <c r="F85" s="807" t="s">
        <v>1344</v>
      </c>
    </row>
    <row r="86" spans="1:6" s="785" customFormat="1" ht="144" x14ac:dyDescent="0.2">
      <c r="A86" s="902" t="s">
        <v>32</v>
      </c>
      <c r="B86" s="897" t="s">
        <v>525</v>
      </c>
      <c r="C86" s="806" t="s">
        <v>540</v>
      </c>
      <c r="D86" s="806" t="s">
        <v>1346</v>
      </c>
      <c r="E86" s="807" t="s">
        <v>1347</v>
      </c>
      <c r="F86" s="807" t="s">
        <v>1348</v>
      </c>
    </row>
    <row r="87" spans="1:6" s="785" customFormat="1" ht="36" x14ac:dyDescent="0.2">
      <c r="A87" s="902" t="s">
        <v>35</v>
      </c>
      <c r="B87" s="897" t="s">
        <v>712</v>
      </c>
      <c r="C87" s="806" t="s">
        <v>1049</v>
      </c>
      <c r="D87" s="807" t="s">
        <v>1350</v>
      </c>
      <c r="E87" s="807" t="s">
        <v>1351</v>
      </c>
      <c r="F87" s="806" t="s">
        <v>1352</v>
      </c>
    </row>
    <row r="88" spans="1:6" s="785" customFormat="1" ht="36" x14ac:dyDescent="0.2">
      <c r="A88" s="902" t="s">
        <v>38</v>
      </c>
      <c r="B88" s="897" t="s">
        <v>713</v>
      </c>
      <c r="C88" s="806" t="s">
        <v>540</v>
      </c>
      <c r="D88" s="806" t="s">
        <v>1346</v>
      </c>
      <c r="E88" s="807" t="s">
        <v>1351</v>
      </c>
      <c r="F88" s="806" t="s">
        <v>1352</v>
      </c>
    </row>
    <row r="89" spans="1:6" s="785" customFormat="1" ht="36" x14ac:dyDescent="0.2">
      <c r="A89" s="902" t="s">
        <v>39</v>
      </c>
      <c r="B89" s="897" t="s">
        <v>714</v>
      </c>
      <c r="C89" s="806" t="s">
        <v>1049</v>
      </c>
      <c r="D89" s="807" t="s">
        <v>1343</v>
      </c>
      <c r="E89" s="807" t="s">
        <v>1351</v>
      </c>
      <c r="F89" s="807" t="s">
        <v>1352</v>
      </c>
    </row>
    <row r="90" spans="1:6" s="785" customFormat="1" ht="36" x14ac:dyDescent="0.2">
      <c r="A90" s="902" t="s">
        <v>169</v>
      </c>
      <c r="B90" s="897" t="s">
        <v>715</v>
      </c>
      <c r="C90" s="806" t="s">
        <v>540</v>
      </c>
      <c r="D90" s="806" t="s">
        <v>1346</v>
      </c>
      <c r="E90" s="807" t="s">
        <v>1356</v>
      </c>
      <c r="F90" s="807" t="s">
        <v>1348</v>
      </c>
    </row>
    <row r="91" spans="1:6" s="785" customFormat="1" ht="36" x14ac:dyDescent="0.2">
      <c r="A91" s="902" t="s">
        <v>171</v>
      </c>
      <c r="B91" s="897" t="s">
        <v>716</v>
      </c>
      <c r="C91" s="806" t="s">
        <v>1049</v>
      </c>
      <c r="D91" s="807" t="s">
        <v>1350</v>
      </c>
      <c r="E91" s="807" t="s">
        <v>1351</v>
      </c>
      <c r="F91" s="807" t="s">
        <v>1352</v>
      </c>
    </row>
    <row r="92" spans="1:6" s="785" customFormat="1" ht="36" x14ac:dyDescent="0.2">
      <c r="A92" s="902" t="s">
        <v>271</v>
      </c>
      <c r="B92" s="897" t="s">
        <v>717</v>
      </c>
      <c r="C92" s="806" t="s">
        <v>540</v>
      </c>
      <c r="D92" s="806" t="s">
        <v>1346</v>
      </c>
      <c r="E92" s="807" t="s">
        <v>1356</v>
      </c>
      <c r="F92" s="807" t="s">
        <v>1359</v>
      </c>
    </row>
    <row r="93" spans="1:6" s="785" customFormat="1" ht="24" x14ac:dyDescent="0.2">
      <c r="A93" s="902" t="s">
        <v>273</v>
      </c>
      <c r="B93" s="897" t="s">
        <v>718</v>
      </c>
      <c r="C93" s="806" t="s">
        <v>1361</v>
      </c>
      <c r="D93" s="807" t="s">
        <v>1337</v>
      </c>
      <c r="E93" s="807" t="s">
        <v>1362</v>
      </c>
      <c r="F93" s="784"/>
    </row>
    <row r="94" spans="1:6" s="785" customFormat="1" ht="24" x14ac:dyDescent="0.2">
      <c r="A94" s="824" t="s">
        <v>274</v>
      </c>
      <c r="B94" s="897" t="s">
        <v>719</v>
      </c>
      <c r="C94" s="806" t="s">
        <v>13</v>
      </c>
      <c r="D94" s="807" t="s">
        <v>1337</v>
      </c>
      <c r="E94" s="807" t="s">
        <v>1364</v>
      </c>
      <c r="F94" s="784"/>
    </row>
    <row r="95" spans="1:6" s="785" customFormat="1" ht="24" x14ac:dyDescent="0.2">
      <c r="A95" s="902" t="s">
        <v>275</v>
      </c>
      <c r="B95" s="897" t="s">
        <v>720</v>
      </c>
      <c r="C95" s="806" t="s">
        <v>1366</v>
      </c>
      <c r="D95" s="807" t="s">
        <v>1337</v>
      </c>
      <c r="E95" s="807" t="s">
        <v>1362</v>
      </c>
      <c r="F95" s="807" t="s">
        <v>1367</v>
      </c>
    </row>
    <row r="96" spans="1:6" s="785" customFormat="1" ht="24" x14ac:dyDescent="0.2">
      <c r="A96" s="902" t="s">
        <v>396</v>
      </c>
      <c r="B96" s="897" t="s">
        <v>721</v>
      </c>
      <c r="C96" s="806" t="s">
        <v>1361</v>
      </c>
      <c r="D96" s="807" t="s">
        <v>1337</v>
      </c>
      <c r="E96" s="807" t="s">
        <v>1369</v>
      </c>
      <c r="F96" s="784" t="s">
        <v>1370</v>
      </c>
    </row>
    <row r="97" spans="1:6" s="785" customFormat="1" ht="24" x14ac:dyDescent="0.2">
      <c r="A97" s="902" t="s">
        <v>397</v>
      </c>
      <c r="B97" s="897" t="s">
        <v>722</v>
      </c>
      <c r="C97" s="806" t="s">
        <v>540</v>
      </c>
      <c r="D97" s="807" t="s">
        <v>1337</v>
      </c>
      <c r="E97" s="807" t="s">
        <v>1372</v>
      </c>
      <c r="F97" s="784"/>
    </row>
    <row r="98" spans="1:6" s="785" customFormat="1" ht="36" x14ac:dyDescent="0.2">
      <c r="A98" s="824" t="s">
        <v>398</v>
      </c>
      <c r="B98" s="897" t="s">
        <v>539</v>
      </c>
      <c r="C98" s="806" t="s">
        <v>13</v>
      </c>
      <c r="D98" s="806" t="s">
        <v>1305</v>
      </c>
      <c r="E98" s="807" t="s">
        <v>1374</v>
      </c>
      <c r="F98" s="784" t="s">
        <v>1375</v>
      </c>
    </row>
    <row r="99" spans="1:6" s="785" customFormat="1" ht="12" x14ac:dyDescent="0.2">
      <c r="A99" s="903" t="s">
        <v>551</v>
      </c>
      <c r="B99" s="900" t="s">
        <v>723</v>
      </c>
      <c r="C99" s="784"/>
      <c r="D99" s="784"/>
      <c r="E99" s="784"/>
      <c r="F99" s="784"/>
    </row>
    <row r="100" spans="1:6" s="785" customFormat="1" ht="12" x14ac:dyDescent="0.2">
      <c r="A100" s="903" t="s">
        <v>552</v>
      </c>
      <c r="B100" s="900" t="s">
        <v>725</v>
      </c>
      <c r="C100" s="784"/>
      <c r="D100" s="784"/>
      <c r="E100" s="784"/>
      <c r="F100" s="784"/>
    </row>
    <row r="101" spans="1:6" s="785" customFormat="1" ht="24" x14ac:dyDescent="0.2">
      <c r="A101" s="903" t="s">
        <v>553</v>
      </c>
      <c r="B101" s="900" t="s">
        <v>728</v>
      </c>
      <c r="C101" s="784"/>
      <c r="D101" s="784"/>
      <c r="E101" s="784"/>
      <c r="F101" s="784"/>
    </row>
    <row r="102" spans="1:6" s="785" customFormat="1" ht="12" x14ac:dyDescent="0.2">
      <c r="B102" s="803"/>
      <c r="C102" s="784"/>
      <c r="D102" s="784"/>
      <c r="E102" s="784"/>
      <c r="F102" s="784"/>
    </row>
    <row r="103" spans="1:6" s="785" customFormat="1" ht="12" x14ac:dyDescent="0.2">
      <c r="A103" s="804" t="s">
        <v>345</v>
      </c>
      <c r="B103" s="809" t="s">
        <v>733</v>
      </c>
      <c r="C103" s="784"/>
      <c r="D103" s="784"/>
      <c r="E103" s="784"/>
      <c r="F103" s="784"/>
    </row>
    <row r="104" spans="1:6" s="785" customFormat="1" ht="12" x14ac:dyDescent="0.2">
      <c r="A104" s="903" t="s">
        <v>823</v>
      </c>
      <c r="B104" s="900" t="s">
        <v>853</v>
      </c>
      <c r="C104" s="784"/>
      <c r="D104" s="784"/>
      <c r="E104" s="784"/>
      <c r="F104" s="784"/>
    </row>
    <row r="105" spans="1:6" s="785" customFormat="1" ht="12" x14ac:dyDescent="0.2">
      <c r="A105" s="903" t="s">
        <v>824</v>
      </c>
      <c r="B105" s="900" t="s">
        <v>857</v>
      </c>
      <c r="C105" s="784"/>
      <c r="D105" s="784"/>
      <c r="E105" s="784"/>
      <c r="F105" s="784"/>
    </row>
    <row r="106" spans="1:6" s="785" customFormat="1" ht="12" x14ac:dyDescent="0.2">
      <c r="A106" s="903" t="s">
        <v>825</v>
      </c>
      <c r="B106" s="900" t="s">
        <v>854</v>
      </c>
      <c r="C106" s="784"/>
      <c r="D106" s="784"/>
      <c r="E106" s="784"/>
      <c r="F106" s="784"/>
    </row>
    <row r="107" spans="1:6" s="785" customFormat="1" ht="24" x14ac:dyDescent="0.2">
      <c r="A107" s="903" t="s">
        <v>826</v>
      </c>
      <c r="B107" s="900" t="s">
        <v>855</v>
      </c>
      <c r="C107" s="784"/>
      <c r="D107" s="784"/>
      <c r="E107" s="784"/>
      <c r="F107" s="784"/>
    </row>
    <row r="108" spans="1:6" s="785" customFormat="1" ht="24" x14ac:dyDescent="0.2">
      <c r="A108" s="903" t="s">
        <v>827</v>
      </c>
      <c r="B108" s="900" t="s">
        <v>856</v>
      </c>
      <c r="C108" s="784"/>
      <c r="D108" s="784"/>
      <c r="E108" s="784"/>
      <c r="F108" s="784"/>
    </row>
    <row r="109" spans="1:6" s="785" customFormat="1" ht="12" x14ac:dyDescent="0.2">
      <c r="A109" s="903" t="s">
        <v>858</v>
      </c>
      <c r="B109" s="900" t="s">
        <v>859</v>
      </c>
      <c r="C109" s="784"/>
      <c r="D109" s="784"/>
      <c r="E109" s="784"/>
      <c r="F109" s="784"/>
    </row>
    <row r="110" spans="1:6" s="785" customFormat="1" ht="12" x14ac:dyDescent="0.2">
      <c r="B110" s="803"/>
      <c r="C110" s="784"/>
      <c r="D110" s="784"/>
      <c r="E110" s="784"/>
      <c r="F110" s="784"/>
    </row>
    <row r="111" spans="1:6" s="785" customFormat="1" ht="12" x14ac:dyDescent="0.2">
      <c r="A111" s="811"/>
      <c r="B111" s="812"/>
    </row>
    <row r="112" spans="1:6" s="785" customFormat="1" ht="60" x14ac:dyDescent="0.2">
      <c r="A112" s="813" t="s">
        <v>346</v>
      </c>
      <c r="B112" s="814" t="s">
        <v>1379</v>
      </c>
      <c r="C112" s="784"/>
      <c r="D112" s="784"/>
      <c r="E112" s="784"/>
      <c r="F112" s="784"/>
    </row>
    <row r="113" spans="1:6" s="785" customFormat="1" ht="12" x14ac:dyDescent="0.2">
      <c r="A113" s="813" t="s">
        <v>886</v>
      </c>
      <c r="B113" s="815" t="s">
        <v>1380</v>
      </c>
      <c r="C113" s="784"/>
      <c r="D113" s="784"/>
      <c r="E113" s="784"/>
      <c r="F113" s="784"/>
    </row>
    <row r="114" spans="1:6" s="785" customFormat="1" ht="36" x14ac:dyDescent="0.2">
      <c r="A114" s="816" t="s">
        <v>5</v>
      </c>
      <c r="B114" s="815" t="s">
        <v>1381</v>
      </c>
      <c r="C114" s="817" t="s">
        <v>1382</v>
      </c>
      <c r="D114" s="784"/>
      <c r="E114" s="818" t="s">
        <v>1383</v>
      </c>
      <c r="F114" s="784"/>
    </row>
    <row r="115" spans="1:6" s="785" customFormat="1" ht="24" x14ac:dyDescent="0.2">
      <c r="A115" s="816" t="s">
        <v>7</v>
      </c>
      <c r="B115" s="803" t="s">
        <v>1384</v>
      </c>
      <c r="C115" s="784"/>
      <c r="D115" s="697" t="s">
        <v>127</v>
      </c>
      <c r="E115" s="697" t="s">
        <v>1385</v>
      </c>
      <c r="F115" s="697" t="s">
        <v>1386</v>
      </c>
    </row>
    <row r="116" spans="1:6" s="785" customFormat="1" ht="48" x14ac:dyDescent="0.2">
      <c r="A116" s="816" t="s">
        <v>9</v>
      </c>
      <c r="B116" s="803" t="s">
        <v>1387</v>
      </c>
      <c r="C116" s="784"/>
      <c r="D116" s="697" t="s">
        <v>1388</v>
      </c>
      <c r="E116" s="697" t="s">
        <v>1389</v>
      </c>
      <c r="F116" s="697" t="s">
        <v>1390</v>
      </c>
    </row>
    <row r="117" spans="1:6" s="785" customFormat="1" ht="24" x14ac:dyDescent="0.2">
      <c r="A117" s="816" t="s">
        <v>11</v>
      </c>
      <c r="B117" s="803" t="s">
        <v>1391</v>
      </c>
      <c r="C117" s="784"/>
      <c r="D117" s="697" t="s">
        <v>1388</v>
      </c>
      <c r="E117" s="784"/>
      <c r="F117" s="784"/>
    </row>
    <row r="118" spans="1:6" s="785" customFormat="1" ht="36" x14ac:dyDescent="0.2">
      <c r="A118" s="816" t="s">
        <v>30</v>
      </c>
      <c r="B118" s="803" t="s">
        <v>1392</v>
      </c>
      <c r="C118" s="784"/>
      <c r="D118" s="697" t="s">
        <v>127</v>
      </c>
      <c r="E118" s="697" t="s">
        <v>1393</v>
      </c>
      <c r="F118" s="697"/>
    </row>
    <row r="119" spans="1:6" s="785" customFormat="1" ht="24" x14ac:dyDescent="0.2">
      <c r="A119" s="816" t="s">
        <v>32</v>
      </c>
      <c r="B119" s="803" t="s">
        <v>1394</v>
      </c>
      <c r="C119" s="784"/>
      <c r="D119" s="697" t="s">
        <v>1388</v>
      </c>
      <c r="E119" s="784"/>
      <c r="F119" s="784"/>
    </row>
    <row r="120" spans="1:6" s="785" customFormat="1" ht="24" x14ac:dyDescent="0.2">
      <c r="A120" s="816" t="s">
        <v>1395</v>
      </c>
      <c r="B120" s="803" t="s">
        <v>1396</v>
      </c>
      <c r="C120" s="784"/>
      <c r="D120" s="784"/>
      <c r="E120" s="784"/>
      <c r="F120" s="784"/>
    </row>
    <row r="121" spans="1:6" s="785" customFormat="1" ht="48" x14ac:dyDescent="0.2">
      <c r="A121" s="819" t="s">
        <v>38</v>
      </c>
      <c r="B121" s="803" t="s">
        <v>1397</v>
      </c>
      <c r="C121" s="784"/>
      <c r="D121" s="697" t="s">
        <v>1388</v>
      </c>
      <c r="E121" s="697" t="s">
        <v>1398</v>
      </c>
      <c r="F121" s="697" t="s">
        <v>1390</v>
      </c>
    </row>
    <row r="122" spans="1:6" s="785" customFormat="1" ht="12" x14ac:dyDescent="0.2">
      <c r="A122" s="816"/>
      <c r="B122" s="803"/>
      <c r="C122" s="784"/>
      <c r="D122" s="784"/>
      <c r="E122" s="784"/>
      <c r="F122" s="784"/>
    </row>
    <row r="123" spans="1:6" s="785" customFormat="1" ht="24" x14ac:dyDescent="0.2">
      <c r="A123" s="813" t="s">
        <v>887</v>
      </c>
      <c r="B123" s="815" t="s">
        <v>1767</v>
      </c>
      <c r="C123" s="784"/>
      <c r="D123" s="784"/>
      <c r="E123" s="784"/>
      <c r="F123" s="784"/>
    </row>
    <row r="124" spans="1:6" s="785" customFormat="1" ht="36" x14ac:dyDescent="0.2">
      <c r="A124" s="816" t="s">
        <v>5</v>
      </c>
      <c r="B124" s="815" t="s">
        <v>1399</v>
      </c>
      <c r="C124" s="817" t="s">
        <v>1382</v>
      </c>
      <c r="D124" s="784"/>
      <c r="E124" s="818" t="s">
        <v>1383</v>
      </c>
      <c r="F124" s="784"/>
    </row>
    <row r="125" spans="1:6" s="785" customFormat="1" ht="24" x14ac:dyDescent="0.2">
      <c r="A125" s="816" t="s">
        <v>7</v>
      </c>
      <c r="B125" s="803" t="s">
        <v>1701</v>
      </c>
      <c r="C125" s="784"/>
      <c r="D125" s="697" t="s">
        <v>127</v>
      </c>
      <c r="E125" s="697" t="s">
        <v>1385</v>
      </c>
      <c r="F125" s="697" t="s">
        <v>1400</v>
      </c>
    </row>
    <row r="126" spans="1:6" s="785" customFormat="1" ht="48" x14ac:dyDescent="0.2">
      <c r="A126" s="816" t="s">
        <v>9</v>
      </c>
      <c r="B126" s="803" t="s">
        <v>1702</v>
      </c>
      <c r="C126" s="784"/>
      <c r="D126" s="697" t="s">
        <v>1388</v>
      </c>
      <c r="E126" s="697" t="s">
        <v>1401</v>
      </c>
      <c r="F126" s="697" t="s">
        <v>1402</v>
      </c>
    </row>
    <row r="127" spans="1:6" s="785" customFormat="1" ht="48" x14ac:dyDescent="0.2">
      <c r="A127" s="816" t="s">
        <v>11</v>
      </c>
      <c r="B127" s="803" t="s">
        <v>1403</v>
      </c>
      <c r="C127" s="784"/>
      <c r="D127" s="697" t="s">
        <v>1388</v>
      </c>
      <c r="E127" s="697" t="s">
        <v>1404</v>
      </c>
      <c r="F127" s="697" t="s">
        <v>1405</v>
      </c>
    </row>
    <row r="128" spans="1:6" s="785" customFormat="1" ht="24" x14ac:dyDescent="0.2">
      <c r="A128" s="816" t="s">
        <v>30</v>
      </c>
      <c r="B128" s="803" t="s">
        <v>1406</v>
      </c>
      <c r="C128" s="784"/>
      <c r="D128" s="697" t="s">
        <v>127</v>
      </c>
      <c r="E128" s="697" t="s">
        <v>1407</v>
      </c>
      <c r="F128" s="697" t="s">
        <v>1408</v>
      </c>
    </row>
    <row r="129" spans="1:6" s="785" customFormat="1" ht="36" x14ac:dyDescent="0.2">
      <c r="A129" s="816" t="s">
        <v>32</v>
      </c>
      <c r="B129" s="803" t="s">
        <v>1409</v>
      </c>
      <c r="C129" s="784"/>
      <c r="D129" s="697" t="s">
        <v>1388</v>
      </c>
      <c r="E129" s="697" t="s">
        <v>1410</v>
      </c>
      <c r="F129" s="697" t="s">
        <v>1411</v>
      </c>
    </row>
    <row r="130" spans="1:6" s="785" customFormat="1" ht="60" x14ac:dyDescent="0.2">
      <c r="A130" s="816" t="s">
        <v>35</v>
      </c>
      <c r="B130" s="803" t="s">
        <v>1412</v>
      </c>
      <c r="C130" s="784"/>
      <c r="D130" s="697" t="s">
        <v>1413</v>
      </c>
      <c r="E130" s="697" t="s">
        <v>1414</v>
      </c>
      <c r="F130" s="697" t="s">
        <v>1415</v>
      </c>
    </row>
    <row r="131" spans="1:6" s="785" customFormat="1" ht="60" x14ac:dyDescent="0.2">
      <c r="A131" s="816" t="s">
        <v>38</v>
      </c>
      <c r="B131" s="803" t="s">
        <v>1416</v>
      </c>
      <c r="C131" s="784"/>
      <c r="D131" s="697" t="s">
        <v>1413</v>
      </c>
      <c r="E131" s="697" t="s">
        <v>1414</v>
      </c>
      <c r="F131" s="697" t="s">
        <v>1415</v>
      </c>
    </row>
    <row r="132" spans="1:6" s="785" customFormat="1" ht="60" x14ac:dyDescent="0.2">
      <c r="A132" s="819" t="s">
        <v>39</v>
      </c>
      <c r="B132" s="803" t="s">
        <v>1417</v>
      </c>
      <c r="C132" s="784"/>
      <c r="D132" s="697" t="s">
        <v>1413</v>
      </c>
      <c r="E132" s="697" t="s">
        <v>1414</v>
      </c>
      <c r="F132" s="697" t="s">
        <v>1415</v>
      </c>
    </row>
    <row r="133" spans="1:6" s="785" customFormat="1" ht="48" x14ac:dyDescent="0.2">
      <c r="A133" s="820" t="s">
        <v>888</v>
      </c>
      <c r="B133" s="801" t="s">
        <v>1418</v>
      </c>
      <c r="C133" s="784"/>
      <c r="D133" s="784"/>
      <c r="E133" s="784"/>
      <c r="F133" s="784"/>
    </row>
    <row r="134" spans="1:6" s="785" customFormat="1" ht="36" x14ac:dyDescent="0.2">
      <c r="A134" s="820" t="s">
        <v>889</v>
      </c>
      <c r="B134" s="801" t="s">
        <v>1419</v>
      </c>
      <c r="C134" s="784"/>
      <c r="D134" s="784"/>
      <c r="E134" s="784"/>
      <c r="F134" s="784"/>
    </row>
    <row r="135" spans="1:6" s="785" customFormat="1" ht="72" x14ac:dyDescent="0.2">
      <c r="A135" s="820" t="s">
        <v>890</v>
      </c>
      <c r="B135" s="801" t="s">
        <v>1420</v>
      </c>
      <c r="C135" s="784"/>
      <c r="D135" s="784"/>
      <c r="E135" s="784"/>
      <c r="F135" s="784"/>
    </row>
    <row r="136" spans="1:6" s="785" customFormat="1" ht="12" x14ac:dyDescent="0.2">
      <c r="A136" s="819"/>
      <c r="B136" s="803"/>
      <c r="C136" s="784"/>
      <c r="D136" s="784"/>
      <c r="E136" s="784"/>
      <c r="F136" s="784"/>
    </row>
    <row r="137" spans="1:6" s="785" customFormat="1" ht="12" x14ac:dyDescent="0.2">
      <c r="A137" s="821" t="s">
        <v>891</v>
      </c>
      <c r="B137" s="822" t="s">
        <v>1067</v>
      </c>
      <c r="C137" s="784"/>
      <c r="D137" s="784"/>
      <c r="E137" s="784"/>
      <c r="F137" s="784"/>
    </row>
    <row r="138" spans="1:6" s="785" customFormat="1" ht="36" x14ac:dyDescent="0.2">
      <c r="A138" s="823" t="s">
        <v>5</v>
      </c>
      <c r="B138" s="815" t="s">
        <v>1399</v>
      </c>
      <c r="C138" s="817" t="s">
        <v>1382</v>
      </c>
      <c r="D138" s="784"/>
      <c r="E138" s="818" t="s">
        <v>1383</v>
      </c>
      <c r="F138" s="784"/>
    </row>
    <row r="139" spans="1:6" s="785" customFormat="1" ht="36" x14ac:dyDescent="0.2">
      <c r="A139" s="824" t="s">
        <v>7</v>
      </c>
      <c r="B139" s="803" t="s">
        <v>1703</v>
      </c>
      <c r="C139" s="697" t="s">
        <v>127</v>
      </c>
      <c r="D139" s="697" t="s">
        <v>1385</v>
      </c>
      <c r="E139" s="697" t="s">
        <v>1400</v>
      </c>
      <c r="F139" s="784"/>
    </row>
    <row r="140" spans="1:6" s="785" customFormat="1" ht="84" x14ac:dyDescent="0.2">
      <c r="A140" s="824" t="s">
        <v>9</v>
      </c>
      <c r="B140" s="803" t="s">
        <v>1702</v>
      </c>
      <c r="C140" s="697" t="s">
        <v>1388</v>
      </c>
      <c r="D140" s="697" t="s">
        <v>1401</v>
      </c>
      <c r="E140" s="697" t="s">
        <v>1402</v>
      </c>
      <c r="F140" s="784"/>
    </row>
    <row r="141" spans="1:6" s="785" customFormat="1" ht="84" x14ac:dyDescent="0.2">
      <c r="A141" s="824" t="s">
        <v>11</v>
      </c>
      <c r="B141" s="803" t="s">
        <v>1403</v>
      </c>
      <c r="C141" s="697" t="s">
        <v>1388</v>
      </c>
      <c r="D141" s="697" t="s">
        <v>1404</v>
      </c>
      <c r="E141" s="697" t="s">
        <v>1405</v>
      </c>
      <c r="F141" s="784"/>
    </row>
    <row r="142" spans="1:6" s="785" customFormat="1" ht="24" x14ac:dyDescent="0.2">
      <c r="A142" s="824" t="s">
        <v>30</v>
      </c>
      <c r="B142" s="803" t="s">
        <v>1406</v>
      </c>
      <c r="C142" s="697" t="s">
        <v>127</v>
      </c>
      <c r="D142" s="697" t="s">
        <v>1407</v>
      </c>
      <c r="E142" s="697" t="s">
        <v>1408</v>
      </c>
      <c r="F142" s="784"/>
    </row>
    <row r="143" spans="1:6" s="785" customFormat="1" ht="120" x14ac:dyDescent="0.2">
      <c r="A143" s="824" t="s">
        <v>32</v>
      </c>
      <c r="B143" s="825" t="s">
        <v>1421</v>
      </c>
      <c r="C143" s="697" t="s">
        <v>1388</v>
      </c>
      <c r="D143" s="697" t="s">
        <v>1422</v>
      </c>
      <c r="E143" s="697" t="s">
        <v>1423</v>
      </c>
      <c r="F143" s="784"/>
    </row>
    <row r="144" spans="1:6" s="785" customFormat="1" ht="60" x14ac:dyDescent="0.2">
      <c r="A144" s="824" t="s">
        <v>35</v>
      </c>
      <c r="B144" s="825" t="s">
        <v>1424</v>
      </c>
      <c r="C144" s="697" t="s">
        <v>1388</v>
      </c>
      <c r="D144" s="697" t="s">
        <v>1410</v>
      </c>
      <c r="E144" s="697" t="s">
        <v>1411</v>
      </c>
      <c r="F144" s="784"/>
    </row>
    <row r="145" spans="1:6" s="785" customFormat="1" ht="12" x14ac:dyDescent="0.2">
      <c r="A145" s="816"/>
      <c r="B145" s="803"/>
      <c r="C145" s="784"/>
      <c r="D145" s="784"/>
      <c r="E145" s="784"/>
      <c r="F145" s="784"/>
    </row>
    <row r="146" spans="1:6" s="785" customFormat="1" ht="12" x14ac:dyDescent="0.2">
      <c r="A146" s="813" t="s">
        <v>892</v>
      </c>
      <c r="B146" s="815" t="s">
        <v>1425</v>
      </c>
      <c r="C146" s="784"/>
      <c r="D146" s="784"/>
      <c r="E146" s="784"/>
      <c r="F146" s="784"/>
    </row>
    <row r="147" spans="1:6" s="785" customFormat="1" ht="24" x14ac:dyDescent="0.2">
      <c r="A147" s="816" t="s">
        <v>5</v>
      </c>
      <c r="B147" s="803" t="s">
        <v>1426</v>
      </c>
      <c r="C147" s="784"/>
      <c r="D147" s="697" t="s">
        <v>127</v>
      </c>
      <c r="E147" s="697" t="s">
        <v>1385</v>
      </c>
      <c r="F147" s="697"/>
    </row>
    <row r="148" spans="1:6" s="785" customFormat="1" ht="48" x14ac:dyDescent="0.2">
      <c r="A148" s="816" t="s">
        <v>7</v>
      </c>
      <c r="B148" s="803" t="s">
        <v>1427</v>
      </c>
      <c r="C148" s="784"/>
      <c r="D148" s="697" t="s">
        <v>1413</v>
      </c>
      <c r="E148" s="697" t="s">
        <v>1428</v>
      </c>
      <c r="F148" s="697" t="s">
        <v>1429</v>
      </c>
    </row>
    <row r="149" spans="1:6" s="785" customFormat="1" ht="48" x14ac:dyDescent="0.2">
      <c r="A149" s="816" t="s">
        <v>9</v>
      </c>
      <c r="B149" s="803" t="s">
        <v>1430</v>
      </c>
      <c r="C149" s="784"/>
      <c r="D149" s="697" t="s">
        <v>1413</v>
      </c>
      <c r="E149" s="697" t="s">
        <v>1428</v>
      </c>
      <c r="F149" s="697" t="s">
        <v>1411</v>
      </c>
    </row>
    <row r="150" spans="1:6" s="785" customFormat="1" ht="12" x14ac:dyDescent="0.2">
      <c r="A150" s="816"/>
      <c r="B150" s="803"/>
      <c r="C150" s="784"/>
      <c r="D150" s="697"/>
      <c r="E150" s="697"/>
      <c r="F150" s="697"/>
    </row>
    <row r="151" spans="1:6" s="785" customFormat="1" ht="36" x14ac:dyDescent="0.2">
      <c r="A151" s="813" t="s">
        <v>1715</v>
      </c>
      <c r="B151" s="815" t="s">
        <v>1716</v>
      </c>
      <c r="C151" s="784"/>
      <c r="D151" s="697"/>
      <c r="E151" s="697"/>
      <c r="F151" s="697"/>
    </row>
    <row r="152" spans="1:6" s="785" customFormat="1" ht="36" x14ac:dyDescent="0.2">
      <c r="A152" s="816" t="s">
        <v>5</v>
      </c>
      <c r="B152" s="815" t="s">
        <v>1399</v>
      </c>
      <c r="C152" s="817" t="s">
        <v>1382</v>
      </c>
      <c r="D152" s="784"/>
      <c r="E152" s="817" t="s">
        <v>1383</v>
      </c>
      <c r="F152" s="697"/>
    </row>
    <row r="153" spans="1:6" s="785" customFormat="1" ht="24" x14ac:dyDescent="0.2">
      <c r="A153" s="816" t="s">
        <v>7</v>
      </c>
      <c r="B153" s="803" t="s">
        <v>8</v>
      </c>
      <c r="C153" s="784"/>
      <c r="D153" s="697" t="s">
        <v>127</v>
      </c>
      <c r="E153" s="697" t="s">
        <v>1704</v>
      </c>
      <c r="F153" s="697" t="s">
        <v>1705</v>
      </c>
    </row>
    <row r="154" spans="1:6" s="785" customFormat="1" ht="48" x14ac:dyDescent="0.2">
      <c r="A154" s="816" t="s">
        <v>9</v>
      </c>
      <c r="B154" s="803" t="s">
        <v>600</v>
      </c>
      <c r="C154" s="784"/>
      <c r="D154" s="817" t="s">
        <v>1388</v>
      </c>
      <c r="E154" s="817" t="s">
        <v>1428</v>
      </c>
      <c r="F154" s="697" t="s">
        <v>1402</v>
      </c>
    </row>
    <row r="155" spans="1:6" s="785" customFormat="1" ht="48" x14ac:dyDescent="0.2">
      <c r="A155" s="816" t="s">
        <v>11</v>
      </c>
      <c r="B155" s="803" t="s">
        <v>359</v>
      </c>
      <c r="C155" s="784"/>
      <c r="D155" s="817" t="s">
        <v>1388</v>
      </c>
      <c r="E155" s="817" t="s">
        <v>1706</v>
      </c>
      <c r="F155" s="697" t="s">
        <v>1405</v>
      </c>
    </row>
    <row r="156" spans="1:6" s="785" customFormat="1" ht="24" x14ac:dyDescent="0.2">
      <c r="A156" s="816" t="s">
        <v>30</v>
      </c>
      <c r="B156" s="803" t="s">
        <v>34</v>
      </c>
      <c r="C156" s="784"/>
      <c r="D156" s="784" t="s">
        <v>127</v>
      </c>
      <c r="E156" s="817" t="s">
        <v>1407</v>
      </c>
      <c r="F156" s="697" t="s">
        <v>1707</v>
      </c>
    </row>
    <row r="157" spans="1:6" s="785" customFormat="1" ht="36" x14ac:dyDescent="0.2">
      <c r="A157" s="816" t="s">
        <v>32</v>
      </c>
      <c r="B157" s="803" t="s">
        <v>162</v>
      </c>
      <c r="C157" s="784"/>
      <c r="D157" s="817" t="s">
        <v>1388</v>
      </c>
      <c r="E157" s="817" t="s">
        <v>1708</v>
      </c>
      <c r="F157" s="697" t="s">
        <v>1709</v>
      </c>
    </row>
    <row r="158" spans="1:6" s="785" customFormat="1" ht="24" x14ac:dyDescent="0.2">
      <c r="A158" s="816" t="s">
        <v>35</v>
      </c>
      <c r="B158" s="803" t="s">
        <v>399</v>
      </c>
      <c r="C158" s="784"/>
      <c r="D158" s="817" t="s">
        <v>1388</v>
      </c>
      <c r="E158" s="784" t="s">
        <v>1372</v>
      </c>
      <c r="F158" s="697"/>
    </row>
    <row r="159" spans="1:6" s="785" customFormat="1" ht="36" x14ac:dyDescent="0.2">
      <c r="A159" s="816" t="s">
        <v>38</v>
      </c>
      <c r="B159" s="803" t="s">
        <v>400</v>
      </c>
      <c r="C159" s="784"/>
      <c r="D159" s="807" t="s">
        <v>1388</v>
      </c>
      <c r="E159" s="697" t="s">
        <v>1710</v>
      </c>
      <c r="F159" s="697" t="s">
        <v>1711</v>
      </c>
    </row>
    <row r="160" spans="1:6" s="785" customFormat="1" ht="36" x14ac:dyDescent="0.2">
      <c r="A160" s="816" t="s">
        <v>39</v>
      </c>
      <c r="B160" s="803" t="s">
        <v>401</v>
      </c>
      <c r="C160" s="784"/>
      <c r="D160" s="807" t="s">
        <v>1388</v>
      </c>
      <c r="E160" s="817" t="s">
        <v>1710</v>
      </c>
      <c r="F160" s="697" t="s">
        <v>1712</v>
      </c>
    </row>
    <row r="161" spans="1:6" s="785" customFormat="1" ht="36" x14ac:dyDescent="0.2">
      <c r="A161" s="816" t="s">
        <v>169</v>
      </c>
      <c r="B161" s="803" t="s">
        <v>1247</v>
      </c>
      <c r="C161" s="784"/>
      <c r="D161" s="807" t="s">
        <v>1388</v>
      </c>
      <c r="E161" s="817" t="s">
        <v>1710</v>
      </c>
      <c r="F161" s="697" t="s">
        <v>1713</v>
      </c>
    </row>
    <row r="162" spans="1:6" s="785" customFormat="1" ht="12" x14ac:dyDescent="0.2">
      <c r="A162" s="816" t="s">
        <v>171</v>
      </c>
      <c r="B162" s="803" t="s">
        <v>263</v>
      </c>
      <c r="C162" s="784"/>
      <c r="D162" s="784"/>
      <c r="E162" s="697"/>
      <c r="F162" s="697"/>
    </row>
    <row r="163" spans="1:6" s="785" customFormat="1" ht="36" x14ac:dyDescent="0.2">
      <c r="A163" s="816" t="s">
        <v>271</v>
      </c>
      <c r="B163" s="803" t="s">
        <v>265</v>
      </c>
      <c r="C163" s="784" t="s">
        <v>1714</v>
      </c>
      <c r="D163" s="807" t="s">
        <v>1388</v>
      </c>
      <c r="E163" s="697" t="s">
        <v>1710</v>
      </c>
      <c r="F163" s="697" t="s">
        <v>1711</v>
      </c>
    </row>
    <row r="164" spans="1:6" s="785" customFormat="1" ht="36" x14ac:dyDescent="0.2">
      <c r="A164" s="816" t="s">
        <v>273</v>
      </c>
      <c r="B164" s="803" t="s">
        <v>267</v>
      </c>
      <c r="C164" s="784" t="s">
        <v>1714</v>
      </c>
      <c r="D164" s="807" t="s">
        <v>1388</v>
      </c>
      <c r="E164" s="807" t="s">
        <v>1710</v>
      </c>
      <c r="F164" s="697" t="s">
        <v>1712</v>
      </c>
    </row>
    <row r="165" spans="1:6" s="785" customFormat="1" ht="24" x14ac:dyDescent="0.2">
      <c r="A165" s="816" t="s">
        <v>274</v>
      </c>
      <c r="B165" s="803" t="s">
        <v>269</v>
      </c>
      <c r="C165" s="784" t="s">
        <v>1714</v>
      </c>
      <c r="D165" s="817" t="s">
        <v>1388</v>
      </c>
      <c r="E165" s="807" t="s">
        <v>1372</v>
      </c>
      <c r="F165" s="697"/>
    </row>
    <row r="166" spans="1:6" s="785" customFormat="1" ht="36" x14ac:dyDescent="0.2">
      <c r="A166" s="816" t="s">
        <v>275</v>
      </c>
      <c r="B166" s="803" t="s">
        <v>676</v>
      </c>
      <c r="C166" s="784" t="s">
        <v>1714</v>
      </c>
      <c r="D166" s="817" t="s">
        <v>1388</v>
      </c>
      <c r="E166" s="697" t="s">
        <v>1710</v>
      </c>
      <c r="F166" s="697" t="s">
        <v>1713</v>
      </c>
    </row>
    <row r="167" spans="1:6" s="785" customFormat="1" ht="12" x14ac:dyDescent="0.2">
      <c r="A167" s="816" t="s">
        <v>396</v>
      </c>
      <c r="B167" s="803" t="s">
        <v>272</v>
      </c>
      <c r="C167" s="784"/>
      <c r="D167" s="784"/>
      <c r="E167" s="697"/>
      <c r="F167" s="697"/>
    </row>
    <row r="168" spans="1:6" s="785" customFormat="1" ht="36" x14ac:dyDescent="0.2">
      <c r="A168" s="816" t="s">
        <v>397</v>
      </c>
      <c r="B168" s="803" t="s">
        <v>265</v>
      </c>
      <c r="C168" s="784" t="s">
        <v>1714</v>
      </c>
      <c r="D168" s="807" t="s">
        <v>1388</v>
      </c>
      <c r="E168" s="697" t="s">
        <v>1710</v>
      </c>
      <c r="F168" s="697" t="s">
        <v>1711</v>
      </c>
    </row>
    <row r="169" spans="1:6" s="785" customFormat="1" ht="36" x14ac:dyDescent="0.2">
      <c r="A169" s="816" t="s">
        <v>398</v>
      </c>
      <c r="B169" s="803" t="s">
        <v>267</v>
      </c>
      <c r="C169" s="784" t="s">
        <v>1714</v>
      </c>
      <c r="D169" s="807" t="s">
        <v>1388</v>
      </c>
      <c r="E169" s="807" t="s">
        <v>1710</v>
      </c>
      <c r="F169" s="697" t="s">
        <v>1712</v>
      </c>
    </row>
    <row r="170" spans="1:6" s="785" customFormat="1" ht="24" x14ac:dyDescent="0.2">
      <c r="A170" s="816" t="s">
        <v>551</v>
      </c>
      <c r="B170" s="803" t="s">
        <v>269</v>
      </c>
      <c r="C170" s="784" t="s">
        <v>1714</v>
      </c>
      <c r="D170" s="817" t="s">
        <v>1388</v>
      </c>
      <c r="E170" s="807" t="s">
        <v>1372</v>
      </c>
      <c r="F170" s="697"/>
    </row>
    <row r="171" spans="1:6" s="785" customFormat="1" ht="36" x14ac:dyDescent="0.2">
      <c r="A171" s="816" t="s">
        <v>552</v>
      </c>
      <c r="B171" s="803" t="s">
        <v>677</v>
      </c>
      <c r="C171" s="784" t="s">
        <v>1714</v>
      </c>
      <c r="D171" s="817" t="s">
        <v>1388</v>
      </c>
      <c r="E171" s="697" t="s">
        <v>1710</v>
      </c>
      <c r="F171" s="697" t="s">
        <v>1713</v>
      </c>
    </row>
    <row r="172" spans="1:6" s="785" customFormat="1" ht="12" x14ac:dyDescent="0.2">
      <c r="A172" s="813" t="s">
        <v>553</v>
      </c>
      <c r="B172" s="815" t="s">
        <v>1717</v>
      </c>
      <c r="C172" s="784"/>
      <c r="D172" s="697"/>
      <c r="E172" s="697"/>
      <c r="F172" s="697"/>
    </row>
    <row r="173" spans="1:6" s="785" customFormat="1" ht="12" x14ac:dyDescent="0.2">
      <c r="A173" s="813" t="s">
        <v>602</v>
      </c>
      <c r="B173" s="815" t="s">
        <v>1718</v>
      </c>
      <c r="C173" s="784"/>
      <c r="D173" s="697"/>
      <c r="E173" s="697"/>
      <c r="F173" s="697"/>
    </row>
    <row r="174" spans="1:6" s="785" customFormat="1" ht="12" x14ac:dyDescent="0.2">
      <c r="A174" s="813" t="s">
        <v>603</v>
      </c>
      <c r="B174" s="815" t="s">
        <v>1719</v>
      </c>
      <c r="C174" s="784"/>
      <c r="D174" s="697"/>
      <c r="E174" s="697"/>
      <c r="F174" s="697"/>
    </row>
    <row r="175" spans="1:6" s="785" customFormat="1" ht="24" x14ac:dyDescent="0.2">
      <c r="A175" s="815" t="s">
        <v>1720</v>
      </c>
      <c r="B175" s="815" t="s">
        <v>1721</v>
      </c>
      <c r="C175" s="815"/>
      <c r="D175" s="697"/>
      <c r="E175" s="697"/>
      <c r="F175" s="697"/>
    </row>
    <row r="176" spans="1:6" s="785" customFormat="1" ht="12" x14ac:dyDescent="0.2">
      <c r="A176" s="816"/>
      <c r="B176" s="803"/>
      <c r="C176" s="784"/>
      <c r="D176" s="784"/>
      <c r="E176" s="784"/>
      <c r="F176" s="784"/>
    </row>
    <row r="177" spans="1:6" s="785" customFormat="1" ht="12" x14ac:dyDescent="0.2">
      <c r="A177" s="813" t="s">
        <v>179</v>
      </c>
      <c r="B177" s="815" t="s">
        <v>1431</v>
      </c>
      <c r="C177" s="784"/>
      <c r="D177" s="784"/>
      <c r="E177" s="784"/>
      <c r="F177" s="784"/>
    </row>
    <row r="178" spans="1:6" s="785" customFormat="1" ht="60" x14ac:dyDescent="0.2">
      <c r="A178" s="816" t="s">
        <v>181</v>
      </c>
      <c r="B178" s="803" t="s">
        <v>1432</v>
      </c>
      <c r="C178" s="784"/>
      <c r="D178" s="697" t="s">
        <v>1388</v>
      </c>
      <c r="E178" s="697" t="s">
        <v>1433</v>
      </c>
      <c r="F178" s="697" t="s">
        <v>1434</v>
      </c>
    </row>
    <row r="179" spans="1:6" s="785" customFormat="1" ht="48" x14ac:dyDescent="0.2">
      <c r="A179" s="816" t="s">
        <v>183</v>
      </c>
      <c r="B179" s="803" t="s">
        <v>1435</v>
      </c>
      <c r="C179" s="784"/>
      <c r="D179" s="697" t="s">
        <v>1388</v>
      </c>
      <c r="E179" s="697" t="s">
        <v>1436</v>
      </c>
      <c r="F179" s="697" t="s">
        <v>1437</v>
      </c>
    </row>
    <row r="180" spans="1:6" s="785" customFormat="1" ht="12" x14ac:dyDescent="0.2">
      <c r="A180" s="816" t="s">
        <v>185</v>
      </c>
      <c r="B180" s="815" t="s">
        <v>1438</v>
      </c>
      <c r="C180" s="784"/>
      <c r="D180" s="784"/>
      <c r="E180" s="784"/>
      <c r="F180" s="784"/>
    </row>
    <row r="181" spans="1:6" s="785" customFormat="1" ht="24" x14ac:dyDescent="0.2">
      <c r="A181" s="813" t="s">
        <v>187</v>
      </c>
      <c r="B181" s="815" t="s">
        <v>1439</v>
      </c>
      <c r="C181" s="784"/>
      <c r="D181" s="784"/>
      <c r="E181" s="784"/>
      <c r="F181" s="784"/>
    </row>
    <row r="182" spans="1:6" s="785" customFormat="1" ht="24" x14ac:dyDescent="0.2">
      <c r="A182" s="813" t="s">
        <v>1440</v>
      </c>
      <c r="B182" s="815" t="s">
        <v>1441</v>
      </c>
      <c r="C182" s="784"/>
      <c r="D182" s="784"/>
      <c r="E182" s="784"/>
      <c r="F182" s="784"/>
    </row>
    <row r="183" spans="1:6" s="785" customFormat="1" ht="12" x14ac:dyDescent="0.2">
      <c r="A183" s="816"/>
      <c r="B183" s="803"/>
      <c r="C183" s="784"/>
      <c r="D183" s="784"/>
      <c r="E183" s="784"/>
      <c r="F183" s="784"/>
    </row>
    <row r="184" spans="1:6" s="785" customFormat="1" ht="12" x14ac:dyDescent="0.2">
      <c r="A184" s="826" t="s">
        <v>48</v>
      </c>
      <c r="B184" s="827" t="s">
        <v>1442</v>
      </c>
      <c r="C184" s="784"/>
      <c r="D184" s="784"/>
      <c r="E184" s="784"/>
      <c r="F184" s="784"/>
    </row>
    <row r="185" spans="1:6" s="785" customFormat="1" ht="48" x14ac:dyDescent="0.2">
      <c r="A185" s="813" t="s">
        <v>1443</v>
      </c>
      <c r="B185" s="828" t="s">
        <v>1444</v>
      </c>
      <c r="C185" s="784"/>
      <c r="D185" s="784"/>
      <c r="E185" s="784"/>
      <c r="F185" s="784"/>
    </row>
    <row r="186" spans="1:6" s="785" customFormat="1" ht="36" x14ac:dyDescent="0.2">
      <c r="A186" s="829" t="s">
        <v>5</v>
      </c>
      <c r="B186" s="803" t="s">
        <v>1492</v>
      </c>
      <c r="C186" s="784"/>
      <c r="D186" s="784"/>
      <c r="E186" s="697" t="s">
        <v>127</v>
      </c>
      <c r="F186" s="697" t="s">
        <v>1445</v>
      </c>
    </row>
    <row r="187" spans="1:6" s="785" customFormat="1" ht="132" x14ac:dyDescent="0.2">
      <c r="A187" s="829" t="s">
        <v>7</v>
      </c>
      <c r="B187" s="803" t="s">
        <v>1768</v>
      </c>
      <c r="C187" s="807" t="s">
        <v>1446</v>
      </c>
      <c r="D187" s="697" t="s">
        <v>1447</v>
      </c>
      <c r="E187" s="697" t="s">
        <v>1448</v>
      </c>
      <c r="F187" s="697" t="s">
        <v>1449</v>
      </c>
    </row>
    <row r="188" spans="1:6" s="785" customFormat="1" ht="36" x14ac:dyDescent="0.2">
      <c r="A188" s="829" t="s">
        <v>9</v>
      </c>
      <c r="B188" s="803" t="s">
        <v>1450</v>
      </c>
      <c r="C188" s="784"/>
      <c r="D188" s="697" t="s">
        <v>1451</v>
      </c>
      <c r="E188" s="697" t="s">
        <v>1452</v>
      </c>
      <c r="F188" s="697" t="s">
        <v>1453</v>
      </c>
    </row>
    <row r="189" spans="1:6" s="785" customFormat="1" ht="60" x14ac:dyDescent="0.2">
      <c r="A189" s="829" t="s">
        <v>11</v>
      </c>
      <c r="B189" s="897" t="s">
        <v>1454</v>
      </c>
      <c r="C189" s="784"/>
      <c r="D189" s="697" t="s">
        <v>1451</v>
      </c>
      <c r="E189" s="697" t="s">
        <v>1455</v>
      </c>
      <c r="F189" s="697" t="s">
        <v>1449</v>
      </c>
    </row>
    <row r="190" spans="1:6" s="785" customFormat="1" ht="36" x14ac:dyDescent="0.2">
      <c r="A190" s="829" t="s">
        <v>30</v>
      </c>
      <c r="B190" s="897" t="s">
        <v>1456</v>
      </c>
      <c r="C190" s="784"/>
      <c r="D190" s="697" t="s">
        <v>1457</v>
      </c>
      <c r="E190" s="697" t="s">
        <v>1458</v>
      </c>
      <c r="F190" s="697" t="s">
        <v>1459</v>
      </c>
    </row>
    <row r="191" spans="1:6" s="785" customFormat="1" ht="36" x14ac:dyDescent="0.2">
      <c r="A191" s="829" t="s">
        <v>32</v>
      </c>
      <c r="B191" s="897" t="s">
        <v>1460</v>
      </c>
      <c r="C191" s="784"/>
      <c r="D191" s="697" t="s">
        <v>1457</v>
      </c>
      <c r="E191" s="697" t="s">
        <v>1458</v>
      </c>
      <c r="F191" s="697" t="s">
        <v>1459</v>
      </c>
    </row>
    <row r="192" spans="1:6" s="785" customFormat="1" ht="36" x14ac:dyDescent="0.2">
      <c r="A192" s="829" t="s">
        <v>35</v>
      </c>
      <c r="B192" s="897" t="s">
        <v>1461</v>
      </c>
      <c r="C192" s="784"/>
      <c r="D192" s="697" t="s">
        <v>1457</v>
      </c>
      <c r="E192" s="697" t="s">
        <v>1458</v>
      </c>
      <c r="F192" s="697" t="s">
        <v>1459</v>
      </c>
    </row>
    <row r="193" spans="1:6" s="785" customFormat="1" ht="12" x14ac:dyDescent="0.2">
      <c r="A193" s="820" t="s">
        <v>38</v>
      </c>
      <c r="B193" s="830" t="s">
        <v>1462</v>
      </c>
      <c r="C193" s="784"/>
      <c r="D193" s="784"/>
      <c r="E193" s="815"/>
      <c r="F193" s="784"/>
    </row>
    <row r="194" spans="1:6" s="785" customFormat="1" ht="12" x14ac:dyDescent="0.2">
      <c r="A194" s="820" t="s">
        <v>39</v>
      </c>
      <c r="B194" s="830" t="s">
        <v>1463</v>
      </c>
      <c r="C194" s="784"/>
      <c r="D194" s="784"/>
      <c r="E194" s="784"/>
      <c r="F194" s="784"/>
    </row>
    <row r="195" spans="1:6" s="785" customFormat="1" ht="12" x14ac:dyDescent="0.2">
      <c r="A195" s="820" t="s">
        <v>169</v>
      </c>
      <c r="B195" s="830" t="s">
        <v>1464</v>
      </c>
      <c r="C195" s="784"/>
      <c r="D195" s="784"/>
      <c r="E195" s="784"/>
      <c r="F195" s="784"/>
    </row>
    <row r="196" spans="1:6" s="785" customFormat="1" ht="12" x14ac:dyDescent="0.2">
      <c r="A196" s="820" t="s">
        <v>171</v>
      </c>
      <c r="B196" s="830" t="s">
        <v>1465</v>
      </c>
      <c r="C196" s="784"/>
      <c r="D196" s="784"/>
      <c r="E196" s="784"/>
      <c r="F196" s="784"/>
    </row>
    <row r="197" spans="1:6" s="785" customFormat="1" ht="12" x14ac:dyDescent="0.2">
      <c r="A197" s="816"/>
      <c r="B197" s="803"/>
      <c r="C197" s="784"/>
      <c r="D197" s="784"/>
      <c r="E197" s="784"/>
      <c r="F197" s="784"/>
    </row>
    <row r="198" spans="1:6" s="785" customFormat="1" ht="12" x14ac:dyDescent="0.2">
      <c r="A198" s="813" t="s">
        <v>672</v>
      </c>
      <c r="B198" s="815" t="s">
        <v>1466</v>
      </c>
      <c r="C198" s="784"/>
      <c r="D198" s="784"/>
      <c r="E198" s="784"/>
      <c r="F198" s="784"/>
    </row>
    <row r="199" spans="1:6" s="785" customFormat="1" ht="24" x14ac:dyDescent="0.2">
      <c r="A199" s="816" t="s">
        <v>5</v>
      </c>
      <c r="B199" s="803" t="s">
        <v>1769</v>
      </c>
      <c r="C199" s="784"/>
      <c r="D199" s="697" t="s">
        <v>1305</v>
      </c>
      <c r="E199" s="697" t="s">
        <v>1445</v>
      </c>
      <c r="F199" s="784"/>
    </row>
    <row r="200" spans="1:6" s="785" customFormat="1" ht="132" x14ac:dyDescent="0.2">
      <c r="A200" s="816" t="s">
        <v>7</v>
      </c>
      <c r="B200" s="803" t="s">
        <v>1467</v>
      </c>
      <c r="C200" s="784"/>
      <c r="D200" s="697" t="s">
        <v>1447</v>
      </c>
      <c r="E200" s="697" t="s">
        <v>1448</v>
      </c>
      <c r="F200" s="697" t="s">
        <v>1449</v>
      </c>
    </row>
    <row r="201" spans="1:6" s="785" customFormat="1" ht="36" x14ac:dyDescent="0.2">
      <c r="A201" s="816" t="s">
        <v>9</v>
      </c>
      <c r="B201" s="897" t="s">
        <v>1456</v>
      </c>
      <c r="C201" s="784"/>
      <c r="D201" s="697" t="s">
        <v>1457</v>
      </c>
      <c r="E201" s="697" t="s">
        <v>1468</v>
      </c>
      <c r="F201" s="697" t="s">
        <v>1459</v>
      </c>
    </row>
    <row r="202" spans="1:6" s="785" customFormat="1" ht="36" x14ac:dyDescent="0.2">
      <c r="A202" s="816" t="s">
        <v>11</v>
      </c>
      <c r="B202" s="897" t="s">
        <v>1460</v>
      </c>
      <c r="C202" s="784"/>
      <c r="D202" s="697" t="s">
        <v>1457</v>
      </c>
      <c r="E202" s="697" t="s">
        <v>1458</v>
      </c>
      <c r="F202" s="697" t="s">
        <v>1469</v>
      </c>
    </row>
    <row r="203" spans="1:6" s="785" customFormat="1" ht="36" x14ac:dyDescent="0.2">
      <c r="A203" s="813" t="s">
        <v>30</v>
      </c>
      <c r="B203" s="897" t="s">
        <v>1461</v>
      </c>
      <c r="C203" s="784"/>
      <c r="D203" s="697" t="s">
        <v>1457</v>
      </c>
      <c r="E203" s="697" t="s">
        <v>1458</v>
      </c>
      <c r="F203" s="697" t="s">
        <v>1469</v>
      </c>
    </row>
    <row r="204" spans="1:6" s="785" customFormat="1" ht="12" x14ac:dyDescent="0.2">
      <c r="A204" s="813" t="s">
        <v>32</v>
      </c>
      <c r="B204" s="830" t="s">
        <v>1462</v>
      </c>
      <c r="C204" s="784"/>
      <c r="D204" s="784"/>
      <c r="E204" s="784"/>
      <c r="F204" s="784"/>
    </row>
    <row r="205" spans="1:6" s="785" customFormat="1" ht="12" x14ac:dyDescent="0.2">
      <c r="A205" s="813" t="s">
        <v>35</v>
      </c>
      <c r="B205" s="830" t="s">
        <v>1463</v>
      </c>
      <c r="C205" s="784"/>
      <c r="D205" s="784"/>
      <c r="E205" s="784"/>
      <c r="F205" s="784"/>
    </row>
    <row r="206" spans="1:6" s="785" customFormat="1" ht="12" x14ac:dyDescent="0.2">
      <c r="A206" s="813" t="s">
        <v>38</v>
      </c>
      <c r="B206" s="830" t="s">
        <v>1464</v>
      </c>
      <c r="C206" s="784"/>
      <c r="D206" s="784"/>
      <c r="E206" s="784"/>
      <c r="F206" s="784"/>
    </row>
    <row r="207" spans="1:6" s="785" customFormat="1" ht="12" x14ac:dyDescent="0.2">
      <c r="A207" s="816" t="s">
        <v>39</v>
      </c>
      <c r="B207" s="830" t="s">
        <v>1465</v>
      </c>
      <c r="C207" s="784"/>
      <c r="D207" s="784"/>
      <c r="E207" s="784"/>
      <c r="F207" s="784"/>
    </row>
    <row r="208" spans="1:6" s="785" customFormat="1" ht="24" x14ac:dyDescent="0.2">
      <c r="A208" s="813" t="s">
        <v>673</v>
      </c>
      <c r="B208" s="815" t="s">
        <v>1470</v>
      </c>
      <c r="C208" s="784"/>
      <c r="D208" s="784"/>
      <c r="E208" s="784"/>
      <c r="F208" s="784"/>
    </row>
    <row r="209" spans="1:6" s="785" customFormat="1" ht="24" x14ac:dyDescent="0.2">
      <c r="A209" s="813" t="s">
        <v>674</v>
      </c>
      <c r="B209" s="815" t="s">
        <v>1471</v>
      </c>
      <c r="C209" s="784"/>
      <c r="D209" s="784"/>
      <c r="E209" s="784"/>
      <c r="F209" s="784"/>
    </row>
    <row r="210" spans="1:6" s="785" customFormat="1" ht="24" x14ac:dyDescent="0.2">
      <c r="A210" s="813" t="s">
        <v>922</v>
      </c>
      <c r="B210" s="815" t="s">
        <v>1472</v>
      </c>
      <c r="C210" s="784"/>
      <c r="D210" s="784"/>
      <c r="E210" s="784"/>
      <c r="F210" s="784"/>
    </row>
    <row r="211" spans="1:6" s="785" customFormat="1" ht="12" x14ac:dyDescent="0.2">
      <c r="A211" s="816"/>
      <c r="B211" s="803"/>
      <c r="C211" s="784"/>
      <c r="D211" s="784"/>
      <c r="E211" s="784"/>
      <c r="F211" s="784"/>
    </row>
    <row r="212" spans="1:6" s="785" customFormat="1" ht="12" x14ac:dyDescent="0.2">
      <c r="A212" s="813" t="s">
        <v>64</v>
      </c>
      <c r="B212" s="815" t="s">
        <v>49</v>
      </c>
      <c r="C212" s="784"/>
      <c r="D212" s="784"/>
      <c r="E212" s="784"/>
      <c r="F212" s="784"/>
    </row>
    <row r="213" spans="1:6" s="785" customFormat="1" ht="24" x14ac:dyDescent="0.2">
      <c r="A213" s="831" t="s">
        <v>1473</v>
      </c>
      <c r="B213" s="832" t="s">
        <v>1474</v>
      </c>
      <c r="C213" s="784"/>
      <c r="D213" s="784"/>
      <c r="E213" s="784"/>
      <c r="F213" s="784"/>
    </row>
    <row r="214" spans="1:6" s="785" customFormat="1" ht="36" x14ac:dyDescent="0.2">
      <c r="A214" s="829" t="s">
        <v>5</v>
      </c>
      <c r="B214" s="833" t="s">
        <v>1492</v>
      </c>
      <c r="C214" s="784"/>
      <c r="D214" s="697" t="s">
        <v>127</v>
      </c>
      <c r="E214" s="697" t="s">
        <v>1445</v>
      </c>
      <c r="F214" s="784"/>
    </row>
    <row r="215" spans="1:6" s="785" customFormat="1" ht="60" x14ac:dyDescent="0.2">
      <c r="A215" s="829" t="s">
        <v>7</v>
      </c>
      <c r="B215" s="833" t="s">
        <v>1475</v>
      </c>
      <c r="C215" s="784"/>
      <c r="D215" s="697" t="s">
        <v>1476</v>
      </c>
      <c r="E215" s="697" t="s">
        <v>1477</v>
      </c>
      <c r="F215" s="697" t="s">
        <v>1478</v>
      </c>
    </row>
    <row r="216" spans="1:6" s="785" customFormat="1" ht="36" x14ac:dyDescent="0.2">
      <c r="A216" s="829" t="s">
        <v>9</v>
      </c>
      <c r="B216" s="833" t="s">
        <v>1479</v>
      </c>
      <c r="C216" s="784"/>
      <c r="D216" s="697" t="s">
        <v>1476</v>
      </c>
      <c r="E216" s="697" t="s">
        <v>1452</v>
      </c>
      <c r="F216" s="697" t="s">
        <v>1480</v>
      </c>
    </row>
    <row r="217" spans="1:6" s="785" customFormat="1" ht="60" x14ac:dyDescent="0.2">
      <c r="A217" s="829" t="s">
        <v>11</v>
      </c>
      <c r="B217" s="833" t="s">
        <v>1481</v>
      </c>
      <c r="C217" s="784"/>
      <c r="D217" s="697" t="s">
        <v>1476</v>
      </c>
      <c r="E217" s="697" t="s">
        <v>1477</v>
      </c>
      <c r="F217" s="697" t="s">
        <v>1478</v>
      </c>
    </row>
    <row r="218" spans="1:6" s="785" customFormat="1" ht="48" x14ac:dyDescent="0.2">
      <c r="A218" s="829" t="s">
        <v>30</v>
      </c>
      <c r="B218" s="904" t="s">
        <v>1482</v>
      </c>
      <c r="C218" s="784"/>
      <c r="D218" s="697" t="s">
        <v>1483</v>
      </c>
      <c r="E218" s="697" t="s">
        <v>1484</v>
      </c>
      <c r="F218" s="697" t="s">
        <v>1485</v>
      </c>
    </row>
    <row r="219" spans="1:6" s="785" customFormat="1" ht="48" x14ac:dyDescent="0.2">
      <c r="A219" s="829" t="s">
        <v>32</v>
      </c>
      <c r="B219" s="904" t="s">
        <v>1486</v>
      </c>
      <c r="C219" s="784"/>
      <c r="D219" s="697" t="s">
        <v>1483</v>
      </c>
      <c r="E219" s="697" t="s">
        <v>1484</v>
      </c>
      <c r="F219" s="697" t="s">
        <v>1485</v>
      </c>
    </row>
    <row r="220" spans="1:6" s="785" customFormat="1" ht="48" x14ac:dyDescent="0.2">
      <c r="A220" s="829" t="s">
        <v>35</v>
      </c>
      <c r="B220" s="904" t="s">
        <v>1487</v>
      </c>
      <c r="C220" s="784"/>
      <c r="D220" s="697" t="s">
        <v>1483</v>
      </c>
      <c r="E220" s="697" t="s">
        <v>1484</v>
      </c>
      <c r="F220" s="697" t="s">
        <v>1485</v>
      </c>
    </row>
    <row r="221" spans="1:6" s="785" customFormat="1" ht="24" x14ac:dyDescent="0.2">
      <c r="A221" s="829" t="s">
        <v>38</v>
      </c>
      <c r="B221" s="904" t="s">
        <v>1488</v>
      </c>
      <c r="C221" s="784"/>
      <c r="D221" s="784"/>
      <c r="E221" s="784"/>
      <c r="F221" s="784"/>
    </row>
    <row r="222" spans="1:6" s="785" customFormat="1" ht="12" x14ac:dyDescent="0.2">
      <c r="A222" s="829" t="s">
        <v>39</v>
      </c>
      <c r="B222" s="834" t="s">
        <v>1489</v>
      </c>
      <c r="C222" s="784"/>
      <c r="D222" s="784"/>
      <c r="E222" s="784"/>
      <c r="F222" s="784"/>
    </row>
    <row r="223" spans="1:6" s="785" customFormat="1" ht="12" x14ac:dyDescent="0.2">
      <c r="A223" s="829" t="s">
        <v>169</v>
      </c>
      <c r="B223" s="834" t="s">
        <v>1490</v>
      </c>
      <c r="C223" s="784"/>
      <c r="D223" s="784"/>
      <c r="E223" s="784"/>
      <c r="F223" s="784"/>
    </row>
    <row r="224" spans="1:6" s="785" customFormat="1" ht="12" x14ac:dyDescent="0.2">
      <c r="A224" s="829" t="s">
        <v>171</v>
      </c>
      <c r="B224" s="834" t="s">
        <v>1463</v>
      </c>
      <c r="C224" s="784"/>
      <c r="D224" s="784"/>
      <c r="E224" s="784"/>
      <c r="F224" s="784"/>
    </row>
    <row r="225" spans="1:6" s="785" customFormat="1" ht="12" x14ac:dyDescent="0.2">
      <c r="A225" s="835" t="s">
        <v>271</v>
      </c>
      <c r="B225" s="834" t="s">
        <v>1464</v>
      </c>
      <c r="C225" s="784"/>
      <c r="D225" s="784"/>
      <c r="E225" s="784"/>
      <c r="F225" s="784"/>
    </row>
    <row r="226" spans="1:6" s="785" customFormat="1" ht="12" x14ac:dyDescent="0.2">
      <c r="A226" s="835" t="s">
        <v>273</v>
      </c>
      <c r="B226" s="834" t="s">
        <v>1465</v>
      </c>
      <c r="C226" s="784"/>
      <c r="D226" s="784"/>
      <c r="E226" s="784"/>
      <c r="F226" s="784"/>
    </row>
    <row r="227" spans="1:6" s="785" customFormat="1" ht="12" x14ac:dyDescent="0.2">
      <c r="A227" s="836"/>
      <c r="B227" s="833"/>
      <c r="C227" s="784"/>
      <c r="D227" s="784"/>
      <c r="E227" s="784"/>
      <c r="F227" s="784"/>
    </row>
    <row r="228" spans="1:6" s="785" customFormat="1" ht="12" x14ac:dyDescent="0.2">
      <c r="A228" s="831" t="s">
        <v>207</v>
      </c>
      <c r="B228" s="837" t="s">
        <v>1491</v>
      </c>
      <c r="C228" s="784"/>
      <c r="D228" s="784"/>
      <c r="E228" s="784"/>
      <c r="F228" s="784"/>
    </row>
    <row r="229" spans="1:6" s="785" customFormat="1" ht="36" x14ac:dyDescent="0.2">
      <c r="A229" s="836" t="s">
        <v>5</v>
      </c>
      <c r="B229" s="838" t="s">
        <v>1492</v>
      </c>
      <c r="C229" s="784"/>
      <c r="D229" s="697" t="s">
        <v>127</v>
      </c>
      <c r="E229" s="697" t="s">
        <v>1445</v>
      </c>
      <c r="F229" s="697"/>
    </row>
    <row r="230" spans="1:6" s="785" customFormat="1" ht="60" x14ac:dyDescent="0.2">
      <c r="A230" s="836" t="s">
        <v>7</v>
      </c>
      <c r="B230" s="833" t="s">
        <v>1467</v>
      </c>
      <c r="C230" s="784"/>
      <c r="D230" s="697" t="s">
        <v>1476</v>
      </c>
      <c r="E230" s="697" t="s">
        <v>1477</v>
      </c>
      <c r="F230" s="697" t="s">
        <v>1478</v>
      </c>
    </row>
    <row r="231" spans="1:6" s="785" customFormat="1" ht="36" x14ac:dyDescent="0.2">
      <c r="A231" s="836" t="s">
        <v>9</v>
      </c>
      <c r="B231" s="833" t="s">
        <v>1770</v>
      </c>
      <c r="C231" s="784"/>
      <c r="D231" s="697" t="s">
        <v>1476</v>
      </c>
      <c r="E231" s="697" t="s">
        <v>1452</v>
      </c>
      <c r="F231" s="697" t="s">
        <v>1480</v>
      </c>
    </row>
    <row r="232" spans="1:6" s="785" customFormat="1" ht="60" x14ac:dyDescent="0.2">
      <c r="A232" s="836" t="s">
        <v>11</v>
      </c>
      <c r="B232" s="833" t="s">
        <v>1481</v>
      </c>
      <c r="C232" s="784"/>
      <c r="D232" s="697" t="s">
        <v>1476</v>
      </c>
      <c r="E232" s="697" t="s">
        <v>1477</v>
      </c>
      <c r="F232" s="697" t="s">
        <v>1478</v>
      </c>
    </row>
    <row r="233" spans="1:6" s="785" customFormat="1" ht="48" x14ac:dyDescent="0.2">
      <c r="A233" s="831" t="s">
        <v>30</v>
      </c>
      <c r="B233" s="904" t="s">
        <v>1482</v>
      </c>
      <c r="C233" s="784"/>
      <c r="D233" s="697" t="s">
        <v>1483</v>
      </c>
      <c r="E233" s="697" t="s">
        <v>1484</v>
      </c>
      <c r="F233" s="697" t="s">
        <v>1485</v>
      </c>
    </row>
    <row r="234" spans="1:6" s="785" customFormat="1" ht="48" x14ac:dyDescent="0.2">
      <c r="A234" s="831" t="s">
        <v>32</v>
      </c>
      <c r="B234" s="904" t="s">
        <v>1486</v>
      </c>
      <c r="C234" s="784"/>
      <c r="D234" s="697" t="s">
        <v>1483</v>
      </c>
      <c r="E234" s="697" t="s">
        <v>1484</v>
      </c>
      <c r="F234" s="697" t="s">
        <v>1485</v>
      </c>
    </row>
    <row r="235" spans="1:6" s="785" customFormat="1" ht="48" x14ac:dyDescent="0.2">
      <c r="A235" s="831" t="s">
        <v>35</v>
      </c>
      <c r="B235" s="904" t="s">
        <v>1487</v>
      </c>
      <c r="C235" s="784"/>
      <c r="D235" s="697" t="s">
        <v>1483</v>
      </c>
      <c r="E235" s="697" t="s">
        <v>1484</v>
      </c>
      <c r="F235" s="697" t="s">
        <v>1485</v>
      </c>
    </row>
    <row r="236" spans="1:6" s="785" customFormat="1" ht="24" x14ac:dyDescent="0.2">
      <c r="A236" s="831" t="s">
        <v>38</v>
      </c>
      <c r="B236" s="904" t="s">
        <v>1493</v>
      </c>
      <c r="C236" s="784"/>
      <c r="D236" s="784"/>
      <c r="E236" s="784"/>
      <c r="F236" s="784"/>
    </row>
    <row r="237" spans="1:6" s="785" customFormat="1" ht="12" x14ac:dyDescent="0.2">
      <c r="A237" s="836" t="s">
        <v>39</v>
      </c>
      <c r="B237" s="834" t="s">
        <v>1462</v>
      </c>
      <c r="C237" s="784"/>
      <c r="D237" s="784"/>
      <c r="E237" s="784"/>
      <c r="F237" s="784"/>
    </row>
    <row r="238" spans="1:6" s="785" customFormat="1" ht="12" x14ac:dyDescent="0.2">
      <c r="A238" s="836" t="s">
        <v>169</v>
      </c>
      <c r="B238" s="834" t="s">
        <v>1490</v>
      </c>
      <c r="C238" s="784"/>
      <c r="D238" s="784"/>
      <c r="E238" s="784"/>
      <c r="F238" s="784"/>
    </row>
    <row r="239" spans="1:6" s="785" customFormat="1" ht="12" x14ac:dyDescent="0.2">
      <c r="A239" s="831" t="s">
        <v>171</v>
      </c>
      <c r="B239" s="834" t="s">
        <v>1463</v>
      </c>
      <c r="C239" s="784"/>
      <c r="D239" s="784"/>
      <c r="E239" s="784"/>
      <c r="F239" s="784"/>
    </row>
    <row r="240" spans="1:6" s="785" customFormat="1" ht="12" x14ac:dyDescent="0.2">
      <c r="A240" s="831" t="s">
        <v>271</v>
      </c>
      <c r="B240" s="834" t="s">
        <v>1464</v>
      </c>
      <c r="C240" s="784"/>
      <c r="D240" s="784"/>
      <c r="E240" s="784"/>
      <c r="F240" s="784"/>
    </row>
    <row r="241" spans="1:6" s="785" customFormat="1" ht="12" x14ac:dyDescent="0.2">
      <c r="A241" s="831" t="s">
        <v>273</v>
      </c>
      <c r="B241" s="834" t="s">
        <v>1465</v>
      </c>
      <c r="C241" s="784"/>
      <c r="D241" s="784"/>
      <c r="E241" s="784"/>
      <c r="F241" s="784"/>
    </row>
    <row r="242" spans="1:6" s="785" customFormat="1" ht="24" x14ac:dyDescent="0.2">
      <c r="A242" s="836" t="s">
        <v>671</v>
      </c>
      <c r="B242" s="837" t="s">
        <v>1494</v>
      </c>
      <c r="C242" s="784"/>
      <c r="D242" s="784"/>
      <c r="E242" s="784"/>
      <c r="F242" s="784"/>
    </row>
    <row r="243" spans="1:6" s="785" customFormat="1" ht="24" x14ac:dyDescent="0.2">
      <c r="A243" s="831" t="s">
        <v>672</v>
      </c>
      <c r="B243" s="837" t="s">
        <v>1470</v>
      </c>
      <c r="C243" s="784"/>
      <c r="D243" s="784"/>
      <c r="E243" s="784"/>
      <c r="F243" s="784"/>
    </row>
    <row r="244" spans="1:6" s="785" customFormat="1" ht="24" x14ac:dyDescent="0.2">
      <c r="A244" s="831" t="s">
        <v>673</v>
      </c>
      <c r="B244" s="837" t="s">
        <v>1471</v>
      </c>
      <c r="C244" s="784"/>
      <c r="D244" s="784"/>
      <c r="E244" s="784"/>
      <c r="F244" s="784"/>
    </row>
    <row r="245" spans="1:6" s="785" customFormat="1" ht="24" x14ac:dyDescent="0.2">
      <c r="A245" s="831" t="s">
        <v>674</v>
      </c>
      <c r="B245" s="837" t="s">
        <v>1472</v>
      </c>
      <c r="C245" s="784"/>
      <c r="D245" s="784"/>
      <c r="E245" s="784"/>
      <c r="F245" s="784"/>
    </row>
    <row r="246" spans="1:6" s="785" customFormat="1" ht="12" x14ac:dyDescent="0.2">
      <c r="A246" s="831"/>
      <c r="B246" s="837"/>
      <c r="C246" s="784"/>
      <c r="D246" s="784"/>
      <c r="E246" s="784"/>
      <c r="F246" s="784"/>
    </row>
    <row r="247" spans="1:6" s="785" customFormat="1" ht="12" x14ac:dyDescent="0.2">
      <c r="A247" s="813" t="s">
        <v>74</v>
      </c>
      <c r="B247" s="815" t="s">
        <v>1495</v>
      </c>
      <c r="C247" s="784"/>
      <c r="D247" s="784"/>
      <c r="E247" s="784"/>
      <c r="F247" s="784"/>
    </row>
    <row r="248" spans="1:6" s="785" customFormat="1" ht="24" x14ac:dyDescent="0.2">
      <c r="A248" s="813" t="s">
        <v>1496</v>
      </c>
      <c r="B248" s="815" t="s">
        <v>1497</v>
      </c>
      <c r="C248" s="784"/>
      <c r="D248" s="784"/>
      <c r="E248" s="784"/>
      <c r="F248" s="784"/>
    </row>
    <row r="249" spans="1:6" s="785" customFormat="1" ht="36" x14ac:dyDescent="0.2">
      <c r="A249" s="816" t="s">
        <v>5</v>
      </c>
      <c r="B249" s="815" t="s">
        <v>1492</v>
      </c>
      <c r="C249" s="784"/>
      <c r="D249" s="697" t="s">
        <v>127</v>
      </c>
      <c r="E249" s="697" t="s">
        <v>1445</v>
      </c>
      <c r="F249" s="784"/>
    </row>
    <row r="250" spans="1:6" s="785" customFormat="1" ht="48" x14ac:dyDescent="0.2">
      <c r="A250" s="816" t="s">
        <v>7</v>
      </c>
      <c r="B250" s="838" t="s">
        <v>1498</v>
      </c>
      <c r="C250" s="784"/>
      <c r="D250" s="697" t="s">
        <v>1499</v>
      </c>
      <c r="E250" s="697" t="s">
        <v>1500</v>
      </c>
      <c r="F250" s="784"/>
    </row>
    <row r="251" spans="1:6" s="785" customFormat="1" ht="36" x14ac:dyDescent="0.2">
      <c r="A251" s="816" t="s">
        <v>9</v>
      </c>
      <c r="B251" s="803" t="s">
        <v>1501</v>
      </c>
      <c r="C251" s="784"/>
      <c r="D251" s="697" t="s">
        <v>1502</v>
      </c>
      <c r="E251" s="697" t="s">
        <v>1452</v>
      </c>
      <c r="F251" s="697" t="s">
        <v>1503</v>
      </c>
    </row>
    <row r="252" spans="1:6" s="785" customFormat="1" ht="48" x14ac:dyDescent="0.2">
      <c r="A252" s="816" t="s">
        <v>11</v>
      </c>
      <c r="B252" s="803" t="s">
        <v>1504</v>
      </c>
      <c r="C252" s="784"/>
      <c r="D252" s="697" t="s">
        <v>1505</v>
      </c>
      <c r="E252" s="697" t="s">
        <v>1506</v>
      </c>
      <c r="F252" s="697" t="s">
        <v>1503</v>
      </c>
    </row>
    <row r="253" spans="1:6" s="785" customFormat="1" ht="48" x14ac:dyDescent="0.2">
      <c r="A253" s="813" t="s">
        <v>30</v>
      </c>
      <c r="B253" s="803" t="s">
        <v>1507</v>
      </c>
      <c r="C253" s="784"/>
      <c r="D253" s="697" t="s">
        <v>1505</v>
      </c>
      <c r="E253" s="697" t="s">
        <v>1506</v>
      </c>
      <c r="F253" s="697" t="s">
        <v>1503</v>
      </c>
    </row>
    <row r="254" spans="1:6" s="785" customFormat="1" ht="24" x14ac:dyDescent="0.2">
      <c r="A254" s="813" t="s">
        <v>32</v>
      </c>
      <c r="B254" s="815" t="s">
        <v>1508</v>
      </c>
      <c r="C254" s="784"/>
      <c r="D254" s="784"/>
      <c r="E254" s="784"/>
      <c r="F254" s="784"/>
    </row>
    <row r="255" spans="1:6" s="785" customFormat="1" ht="24" x14ac:dyDescent="0.2">
      <c r="A255" s="813" t="s">
        <v>35</v>
      </c>
      <c r="B255" s="815" t="s">
        <v>1509</v>
      </c>
      <c r="C255" s="784"/>
      <c r="D255" s="784"/>
      <c r="E255" s="784"/>
      <c r="F255" s="784"/>
    </row>
    <row r="256" spans="1:6" s="785" customFormat="1" ht="24" x14ac:dyDescent="0.2">
      <c r="A256" s="839" t="s">
        <v>38</v>
      </c>
      <c r="B256" s="815" t="s">
        <v>1510</v>
      </c>
      <c r="C256" s="784"/>
      <c r="D256" s="784"/>
      <c r="E256" s="784"/>
      <c r="F256" s="784"/>
    </row>
    <row r="257" spans="1:6" s="785" customFormat="1" ht="12" x14ac:dyDescent="0.2">
      <c r="A257" s="816"/>
      <c r="B257" s="803"/>
      <c r="C257" s="784"/>
      <c r="D257" s="784"/>
      <c r="E257" s="784"/>
      <c r="F257" s="784"/>
    </row>
    <row r="258" spans="1:6" s="785" customFormat="1" ht="12" x14ac:dyDescent="0.2">
      <c r="A258" s="813" t="s">
        <v>77</v>
      </c>
      <c r="B258" s="815" t="s">
        <v>1511</v>
      </c>
      <c r="C258" s="784"/>
      <c r="D258" s="784"/>
      <c r="E258" s="784"/>
      <c r="F258" s="784"/>
    </row>
    <row r="259" spans="1:6" s="785" customFormat="1" ht="36" x14ac:dyDescent="0.2">
      <c r="A259" s="816" t="s">
        <v>5</v>
      </c>
      <c r="B259" s="838" t="s">
        <v>1498</v>
      </c>
      <c r="C259" s="784"/>
      <c r="D259" s="784"/>
      <c r="E259" s="697" t="s">
        <v>1512</v>
      </c>
      <c r="F259" s="784"/>
    </row>
    <row r="260" spans="1:6" s="785" customFormat="1" ht="24" x14ac:dyDescent="0.2">
      <c r="A260" s="816" t="s">
        <v>7</v>
      </c>
      <c r="B260" s="803" t="s">
        <v>1513</v>
      </c>
      <c r="C260" s="784"/>
      <c r="D260" s="784"/>
      <c r="E260" s="784"/>
      <c r="F260" s="784"/>
    </row>
    <row r="261" spans="1:6" s="785" customFormat="1" ht="24" x14ac:dyDescent="0.2">
      <c r="A261" s="816" t="s">
        <v>9</v>
      </c>
      <c r="B261" s="803" t="s">
        <v>1514</v>
      </c>
      <c r="C261" s="784"/>
      <c r="D261" s="784"/>
      <c r="E261" s="784"/>
      <c r="F261" s="784"/>
    </row>
    <row r="262" spans="1:6" s="785" customFormat="1" ht="24" x14ac:dyDescent="0.2">
      <c r="A262" s="816" t="s">
        <v>11</v>
      </c>
      <c r="B262" s="803" t="s">
        <v>1515</v>
      </c>
      <c r="C262" s="784"/>
      <c r="D262" s="784"/>
      <c r="E262" s="784"/>
      <c r="F262" s="784"/>
    </row>
    <row r="263" spans="1:6" s="785" customFormat="1" ht="12" x14ac:dyDescent="0.2">
      <c r="A263" s="813" t="s">
        <v>30</v>
      </c>
      <c r="B263" s="815" t="s">
        <v>1516</v>
      </c>
      <c r="C263" s="784"/>
      <c r="D263" s="784"/>
      <c r="E263" s="784"/>
      <c r="F263" s="784"/>
    </row>
    <row r="264" spans="1:6" s="785" customFormat="1" ht="24" x14ac:dyDescent="0.2">
      <c r="A264" s="813" t="s">
        <v>32</v>
      </c>
      <c r="B264" s="815" t="s">
        <v>1517</v>
      </c>
      <c r="C264" s="784"/>
      <c r="D264" s="784"/>
      <c r="E264" s="784"/>
      <c r="F264" s="784"/>
    </row>
    <row r="265" spans="1:6" s="785" customFormat="1" ht="24" x14ac:dyDescent="0.2">
      <c r="A265" s="813" t="s">
        <v>35</v>
      </c>
      <c r="B265" s="815" t="s">
        <v>1518</v>
      </c>
      <c r="C265" s="784"/>
      <c r="D265" s="784"/>
      <c r="E265" s="784"/>
      <c r="F265" s="784"/>
    </row>
    <row r="266" spans="1:6" s="785" customFormat="1" ht="24" x14ac:dyDescent="0.2">
      <c r="A266" s="813" t="s">
        <v>78</v>
      </c>
      <c r="B266" s="815" t="s">
        <v>1519</v>
      </c>
      <c r="C266" s="784"/>
      <c r="D266" s="784"/>
      <c r="E266" s="784"/>
      <c r="F266" s="784"/>
    </row>
    <row r="267" spans="1:6" s="785" customFormat="1" ht="24" x14ac:dyDescent="0.2">
      <c r="A267" s="813" t="s">
        <v>364</v>
      </c>
      <c r="B267" s="815" t="s">
        <v>1520</v>
      </c>
      <c r="C267" s="784"/>
      <c r="D267" s="784"/>
      <c r="E267" s="784"/>
      <c r="F267" s="784"/>
    </row>
    <row r="268" spans="1:6" s="785" customFormat="1" ht="12" x14ac:dyDescent="0.2">
      <c r="A268" s="816"/>
      <c r="B268" s="803"/>
      <c r="C268" s="784"/>
      <c r="D268" s="784"/>
      <c r="E268" s="784"/>
      <c r="F268" s="784"/>
    </row>
    <row r="269" spans="1:6" s="785" customFormat="1" ht="12" x14ac:dyDescent="0.2">
      <c r="A269" s="905" t="s">
        <v>366</v>
      </c>
      <c r="B269" s="805" t="s">
        <v>1771</v>
      </c>
      <c r="C269" s="784"/>
      <c r="D269" s="784"/>
      <c r="E269" s="784"/>
      <c r="F269" s="784"/>
    </row>
    <row r="270" spans="1:6" s="785" customFormat="1" ht="12" x14ac:dyDescent="0.2">
      <c r="A270" s="906" t="s">
        <v>1521</v>
      </c>
      <c r="B270" s="840" t="s">
        <v>829</v>
      </c>
      <c r="C270" s="784"/>
      <c r="D270" s="784"/>
      <c r="E270" s="784"/>
      <c r="F270" s="784"/>
    </row>
    <row r="271" spans="1:6" s="785" customFormat="1" ht="12" x14ac:dyDescent="0.2">
      <c r="A271" s="907" t="s">
        <v>1522</v>
      </c>
      <c r="B271" s="908" t="s">
        <v>1523</v>
      </c>
      <c r="C271" s="784"/>
      <c r="D271" s="784"/>
      <c r="E271" s="784"/>
      <c r="F271" s="784"/>
    </row>
    <row r="272" spans="1:6" s="785" customFormat="1" ht="24" x14ac:dyDescent="0.2">
      <c r="A272" s="909" t="s">
        <v>5</v>
      </c>
      <c r="B272" s="910" t="s">
        <v>1524</v>
      </c>
      <c r="C272" s="784"/>
      <c r="D272" s="697" t="s">
        <v>127</v>
      </c>
      <c r="E272" s="697" t="s">
        <v>1445</v>
      </c>
      <c r="F272" s="697"/>
    </row>
    <row r="273" spans="1:6" s="785" customFormat="1" ht="12" x14ac:dyDescent="0.2">
      <c r="A273" s="909" t="s">
        <v>7</v>
      </c>
      <c r="B273" s="897" t="s">
        <v>1759</v>
      </c>
      <c r="C273" s="798" t="s">
        <v>1757</v>
      </c>
      <c r="D273" s="697" t="s">
        <v>1525</v>
      </c>
      <c r="E273" s="798" t="s">
        <v>1526</v>
      </c>
      <c r="F273" s="697"/>
    </row>
    <row r="274" spans="1:6" s="785" customFormat="1" ht="24" x14ac:dyDescent="0.2">
      <c r="A274" s="909" t="s">
        <v>9</v>
      </c>
      <c r="B274" s="897" t="s">
        <v>1527</v>
      </c>
      <c r="C274" s="784"/>
      <c r="D274" s="697" t="s">
        <v>1502</v>
      </c>
      <c r="E274" s="697" t="s">
        <v>1528</v>
      </c>
      <c r="F274" s="697" t="s">
        <v>1529</v>
      </c>
    </row>
    <row r="275" spans="1:6" s="785" customFormat="1" ht="24" x14ac:dyDescent="0.2">
      <c r="A275" s="911" t="s">
        <v>11</v>
      </c>
      <c r="B275" s="912" t="s">
        <v>1530</v>
      </c>
      <c r="C275" s="784"/>
      <c r="D275" s="697" t="s">
        <v>1483</v>
      </c>
      <c r="E275" s="798" t="s">
        <v>1526</v>
      </c>
      <c r="F275" s="697" t="s">
        <v>1529</v>
      </c>
    </row>
    <row r="276" spans="1:6" s="785" customFormat="1" ht="24" x14ac:dyDescent="0.2">
      <c r="A276" s="911" t="s">
        <v>30</v>
      </c>
      <c r="B276" s="912" t="s">
        <v>1531</v>
      </c>
      <c r="C276" s="784"/>
      <c r="D276" s="697" t="s">
        <v>1483</v>
      </c>
      <c r="E276" s="798" t="s">
        <v>1526</v>
      </c>
      <c r="F276" s="697" t="s">
        <v>1529</v>
      </c>
    </row>
    <row r="277" spans="1:6" s="785" customFormat="1" ht="12" x14ac:dyDescent="0.2">
      <c r="A277" s="829" t="s">
        <v>32</v>
      </c>
      <c r="B277" s="834" t="s">
        <v>1532</v>
      </c>
      <c r="C277" s="784"/>
      <c r="D277" s="784"/>
      <c r="E277" s="784"/>
      <c r="F277" s="784"/>
    </row>
    <row r="278" spans="1:6" s="785" customFormat="1" ht="12" x14ac:dyDescent="0.2">
      <c r="A278" s="907" t="s">
        <v>1533</v>
      </c>
      <c r="B278" s="908" t="s">
        <v>1534</v>
      </c>
      <c r="C278" s="784"/>
      <c r="D278" s="784"/>
      <c r="E278" s="784"/>
      <c r="F278" s="784"/>
    </row>
    <row r="279" spans="1:6" s="785" customFormat="1" ht="24" x14ac:dyDescent="0.2">
      <c r="A279" s="909" t="s">
        <v>5</v>
      </c>
      <c r="B279" s="910" t="s">
        <v>1524</v>
      </c>
      <c r="C279" s="784"/>
      <c r="D279" s="697" t="s">
        <v>127</v>
      </c>
      <c r="E279" s="697" t="s">
        <v>1445</v>
      </c>
      <c r="F279" s="697"/>
    </row>
    <row r="280" spans="1:6" s="785" customFormat="1" ht="12" x14ac:dyDescent="0.2">
      <c r="A280" s="909" t="s">
        <v>7</v>
      </c>
      <c r="B280" s="897" t="s">
        <v>1758</v>
      </c>
      <c r="C280" s="798" t="s">
        <v>1757</v>
      </c>
      <c r="D280" s="697" t="s">
        <v>1525</v>
      </c>
      <c r="E280" s="798" t="s">
        <v>1526</v>
      </c>
      <c r="F280" s="697"/>
    </row>
    <row r="281" spans="1:6" s="785" customFormat="1" ht="24" x14ac:dyDescent="0.2">
      <c r="A281" s="909" t="s">
        <v>9</v>
      </c>
      <c r="B281" s="897" t="s">
        <v>1536</v>
      </c>
      <c r="C281" s="784"/>
      <c r="D281" s="697" t="s">
        <v>1502</v>
      </c>
      <c r="E281" s="697" t="s">
        <v>1528</v>
      </c>
      <c r="F281" s="697" t="s">
        <v>1529</v>
      </c>
    </row>
    <row r="282" spans="1:6" s="785" customFormat="1" ht="24" x14ac:dyDescent="0.2">
      <c r="A282" s="911" t="s">
        <v>11</v>
      </c>
      <c r="B282" s="912" t="s">
        <v>1530</v>
      </c>
      <c r="C282" s="784"/>
      <c r="D282" s="697" t="s">
        <v>1483</v>
      </c>
      <c r="E282" s="798" t="s">
        <v>1526</v>
      </c>
      <c r="F282" s="697" t="s">
        <v>1529</v>
      </c>
    </row>
    <row r="283" spans="1:6" s="785" customFormat="1" ht="24" x14ac:dyDescent="0.2">
      <c r="A283" s="911" t="s">
        <v>30</v>
      </c>
      <c r="B283" s="912" t="s">
        <v>1531</v>
      </c>
      <c r="C283" s="784"/>
      <c r="D283" s="697" t="s">
        <v>1483</v>
      </c>
      <c r="E283" s="798" t="s">
        <v>1526</v>
      </c>
      <c r="F283" s="697" t="s">
        <v>1529</v>
      </c>
    </row>
    <row r="284" spans="1:6" s="785" customFormat="1" ht="24" x14ac:dyDescent="0.2">
      <c r="A284" s="829" t="s">
        <v>32</v>
      </c>
      <c r="B284" s="892" t="s">
        <v>1537</v>
      </c>
      <c r="C284" s="784"/>
      <c r="D284" s="784"/>
      <c r="E284" s="784"/>
      <c r="F284" s="784"/>
    </row>
    <row r="285" spans="1:6" s="785" customFormat="1" ht="24" x14ac:dyDescent="0.2">
      <c r="A285" s="829" t="s">
        <v>1538</v>
      </c>
      <c r="B285" s="892" t="s">
        <v>1539</v>
      </c>
      <c r="C285" s="784"/>
      <c r="D285" s="784"/>
      <c r="E285" s="784"/>
      <c r="F285" s="784"/>
    </row>
    <row r="286" spans="1:6" s="785" customFormat="1" ht="14.25" x14ac:dyDescent="0.2">
      <c r="A286" s="913"/>
      <c r="B286" s="914"/>
      <c r="C286" s="784"/>
      <c r="D286" s="784"/>
      <c r="E286" s="784"/>
      <c r="F286" s="784"/>
    </row>
    <row r="287" spans="1:6" s="785" customFormat="1" ht="12" x14ac:dyDescent="0.2">
      <c r="A287" s="907" t="s">
        <v>1540</v>
      </c>
      <c r="B287" s="908" t="s">
        <v>1541</v>
      </c>
      <c r="C287" s="784"/>
      <c r="D287" s="784"/>
      <c r="E287" s="784"/>
      <c r="F287" s="784"/>
    </row>
    <row r="288" spans="1:6" s="785" customFormat="1" ht="24" x14ac:dyDescent="0.2">
      <c r="A288" s="909" t="s">
        <v>5</v>
      </c>
      <c r="B288" s="910" t="s">
        <v>1524</v>
      </c>
      <c r="C288" s="784"/>
      <c r="D288" s="697" t="s">
        <v>127</v>
      </c>
      <c r="E288" s="697" t="s">
        <v>1445</v>
      </c>
      <c r="F288" s="697"/>
    </row>
    <row r="289" spans="1:6" s="785" customFormat="1" ht="12" x14ac:dyDescent="0.2">
      <c r="A289" s="909" t="s">
        <v>7</v>
      </c>
      <c r="B289" s="897" t="s">
        <v>1535</v>
      </c>
      <c r="C289" s="784"/>
      <c r="D289" s="697" t="s">
        <v>1525</v>
      </c>
      <c r="E289" s="798" t="s">
        <v>1526</v>
      </c>
      <c r="F289" s="697"/>
    </row>
    <row r="290" spans="1:6" s="785" customFormat="1" ht="24" x14ac:dyDescent="0.2">
      <c r="A290" s="909" t="s">
        <v>9</v>
      </c>
      <c r="B290" s="897" t="s">
        <v>1536</v>
      </c>
      <c r="C290" s="784"/>
      <c r="D290" s="697" t="s">
        <v>1502</v>
      </c>
      <c r="E290" s="697" t="s">
        <v>1528</v>
      </c>
      <c r="F290" s="697" t="s">
        <v>1529</v>
      </c>
    </row>
    <row r="291" spans="1:6" s="785" customFormat="1" ht="24" x14ac:dyDescent="0.2">
      <c r="A291" s="911" t="s">
        <v>11</v>
      </c>
      <c r="B291" s="912" t="s">
        <v>1530</v>
      </c>
      <c r="C291" s="784"/>
      <c r="D291" s="697" t="s">
        <v>1483</v>
      </c>
      <c r="E291" s="798" t="s">
        <v>1526</v>
      </c>
      <c r="F291" s="697" t="s">
        <v>1529</v>
      </c>
    </row>
    <row r="292" spans="1:6" s="785" customFormat="1" ht="24" x14ac:dyDescent="0.2">
      <c r="A292" s="911" t="s">
        <v>30</v>
      </c>
      <c r="B292" s="912" t="s">
        <v>1531</v>
      </c>
      <c r="C292" s="784"/>
      <c r="D292" s="697" t="s">
        <v>1483</v>
      </c>
      <c r="E292" s="798" t="s">
        <v>1526</v>
      </c>
      <c r="F292" s="697" t="s">
        <v>1529</v>
      </c>
    </row>
    <row r="293" spans="1:6" s="785" customFormat="1" ht="24" x14ac:dyDescent="0.2">
      <c r="A293" s="829" t="s">
        <v>32</v>
      </c>
      <c r="B293" s="892" t="s">
        <v>1542</v>
      </c>
      <c r="C293" s="784"/>
      <c r="D293" s="784"/>
      <c r="E293" s="784"/>
      <c r="F293" s="784"/>
    </row>
    <row r="294" spans="1:6" s="785" customFormat="1" ht="12" x14ac:dyDescent="0.2">
      <c r="A294" s="907" t="s">
        <v>1543</v>
      </c>
      <c r="B294" s="908" t="s">
        <v>847</v>
      </c>
      <c r="C294" s="784"/>
      <c r="D294" s="784"/>
      <c r="E294" s="784"/>
      <c r="F294" s="784"/>
    </row>
    <row r="295" spans="1:6" s="785" customFormat="1" ht="24" x14ac:dyDescent="0.2">
      <c r="A295" s="909" t="s">
        <v>5</v>
      </c>
      <c r="B295" s="910" t="s">
        <v>1524</v>
      </c>
      <c r="C295" s="784"/>
      <c r="D295" s="697" t="s">
        <v>127</v>
      </c>
      <c r="E295" s="697" t="s">
        <v>1445</v>
      </c>
      <c r="F295" s="697"/>
    </row>
    <row r="296" spans="1:6" s="785" customFormat="1" ht="12" x14ac:dyDescent="0.2">
      <c r="A296" s="909" t="s">
        <v>7</v>
      </c>
      <c r="B296" s="897" t="s">
        <v>1535</v>
      </c>
      <c r="C296" s="784"/>
      <c r="D296" s="697" t="s">
        <v>1525</v>
      </c>
      <c r="E296" s="798" t="s">
        <v>1526</v>
      </c>
      <c r="F296" s="697"/>
    </row>
    <row r="297" spans="1:6" s="785" customFormat="1" ht="24" x14ac:dyDescent="0.2">
      <c r="A297" s="909" t="s">
        <v>9</v>
      </c>
      <c r="B297" s="897" t="s">
        <v>1536</v>
      </c>
      <c r="C297" s="784"/>
      <c r="D297" s="697" t="s">
        <v>1502</v>
      </c>
      <c r="E297" s="697" t="s">
        <v>1528</v>
      </c>
      <c r="F297" s="697" t="s">
        <v>1529</v>
      </c>
    </row>
    <row r="298" spans="1:6" s="785" customFormat="1" ht="24" x14ac:dyDescent="0.2">
      <c r="A298" s="911" t="s">
        <v>11</v>
      </c>
      <c r="B298" s="912" t="s">
        <v>1530</v>
      </c>
      <c r="C298" s="784"/>
      <c r="D298" s="697" t="s">
        <v>1483</v>
      </c>
      <c r="E298" s="798" t="s">
        <v>1526</v>
      </c>
      <c r="F298" s="697" t="s">
        <v>1529</v>
      </c>
    </row>
    <row r="299" spans="1:6" s="785" customFormat="1" ht="24" x14ac:dyDescent="0.2">
      <c r="A299" s="911" t="s">
        <v>30</v>
      </c>
      <c r="B299" s="912" t="s">
        <v>1531</v>
      </c>
      <c r="C299" s="784"/>
      <c r="D299" s="697" t="s">
        <v>1483</v>
      </c>
      <c r="E299" s="798" t="s">
        <v>1526</v>
      </c>
      <c r="F299" s="697" t="s">
        <v>1529</v>
      </c>
    </row>
    <row r="300" spans="1:6" s="785" customFormat="1" ht="24" x14ac:dyDescent="0.2">
      <c r="A300" s="829" t="s">
        <v>32</v>
      </c>
      <c r="B300" s="892" t="s">
        <v>1544</v>
      </c>
      <c r="C300" s="784"/>
      <c r="D300" s="784"/>
      <c r="E300" s="784"/>
      <c r="F300" s="784"/>
    </row>
    <row r="301" spans="1:6" s="785" customFormat="1" ht="24" x14ac:dyDescent="0.2">
      <c r="A301" s="829" t="s">
        <v>1545</v>
      </c>
      <c r="B301" s="892" t="s">
        <v>1546</v>
      </c>
      <c r="C301" s="784"/>
      <c r="D301" s="784"/>
      <c r="E301" s="784"/>
      <c r="F301" s="784"/>
    </row>
    <row r="302" spans="1:6" s="785" customFormat="1" ht="24" x14ac:dyDescent="0.2">
      <c r="A302" s="829" t="s">
        <v>1547</v>
      </c>
      <c r="B302" s="892" t="s">
        <v>1548</v>
      </c>
      <c r="C302" s="784"/>
      <c r="D302" s="784"/>
      <c r="E302" s="784"/>
      <c r="F302" s="784"/>
    </row>
    <row r="303" spans="1:6" s="785" customFormat="1" ht="24" x14ac:dyDescent="0.2">
      <c r="A303" s="829" t="s">
        <v>1549</v>
      </c>
      <c r="B303" s="892" t="s">
        <v>1550</v>
      </c>
      <c r="C303" s="784"/>
      <c r="D303" s="784"/>
      <c r="E303" s="784"/>
      <c r="F303" s="784"/>
    </row>
    <row r="304" spans="1:6" s="785" customFormat="1" ht="12" x14ac:dyDescent="0.2">
      <c r="A304" s="829" t="s">
        <v>1551</v>
      </c>
      <c r="B304" s="834" t="s">
        <v>1552</v>
      </c>
      <c r="C304" s="784"/>
      <c r="D304" s="784"/>
      <c r="E304" s="784"/>
      <c r="F304" s="784"/>
    </row>
    <row r="305" spans="1:6" s="785" customFormat="1" ht="12" x14ac:dyDescent="0.2">
      <c r="A305" s="816"/>
      <c r="B305" s="803"/>
      <c r="C305" s="784"/>
      <c r="D305" s="784"/>
      <c r="E305" s="784"/>
      <c r="F305" s="784"/>
    </row>
    <row r="306" spans="1:6" s="785" customFormat="1" ht="12" x14ac:dyDescent="0.2">
      <c r="A306" s="813" t="s">
        <v>221</v>
      </c>
      <c r="B306" s="815" t="s">
        <v>222</v>
      </c>
      <c r="C306" s="784"/>
      <c r="D306" s="784"/>
      <c r="E306" s="784"/>
      <c r="F306" s="784"/>
    </row>
    <row r="307" spans="1:6" s="785" customFormat="1" ht="36" x14ac:dyDescent="0.2">
      <c r="A307" s="813" t="s">
        <v>223</v>
      </c>
      <c r="B307" s="815" t="s">
        <v>1553</v>
      </c>
      <c r="C307" s="784"/>
      <c r="D307" s="784"/>
      <c r="E307" s="784"/>
      <c r="F307" s="784"/>
    </row>
    <row r="308" spans="1:6" s="785" customFormat="1" ht="36" x14ac:dyDescent="0.2">
      <c r="A308" s="813" t="s">
        <v>224</v>
      </c>
      <c r="B308" s="815" t="s">
        <v>1554</v>
      </c>
      <c r="C308" s="784"/>
      <c r="D308" s="784"/>
      <c r="E308" s="784"/>
      <c r="F308" s="784"/>
    </row>
    <row r="309" spans="1:6" s="785" customFormat="1" ht="36" x14ac:dyDescent="0.2">
      <c r="A309" s="813" t="s">
        <v>226</v>
      </c>
      <c r="B309" s="815" t="s">
        <v>1555</v>
      </c>
      <c r="C309" s="784"/>
      <c r="D309" s="784"/>
      <c r="E309" s="784"/>
      <c r="F309" s="784"/>
    </row>
    <row r="310" spans="1:6" s="785" customFormat="1" ht="12" x14ac:dyDescent="0.2">
      <c r="A310" s="816"/>
      <c r="B310" s="803"/>
      <c r="C310" s="784"/>
      <c r="D310" s="784"/>
      <c r="E310" s="784"/>
      <c r="F310" s="784"/>
    </row>
    <row r="311" spans="1:6" s="785" customFormat="1" ht="12" x14ac:dyDescent="0.2">
      <c r="A311" s="813" t="s">
        <v>228</v>
      </c>
      <c r="B311" s="815" t="s">
        <v>229</v>
      </c>
      <c r="C311" s="784"/>
      <c r="D311" s="784"/>
      <c r="E311" s="784"/>
      <c r="F311" s="784"/>
    </row>
    <row r="312" spans="1:6" s="785" customFormat="1" ht="36" x14ac:dyDescent="0.2">
      <c r="A312" s="813" t="s">
        <v>230</v>
      </c>
      <c r="B312" s="815" t="s">
        <v>1556</v>
      </c>
      <c r="C312" s="784"/>
      <c r="D312" s="784"/>
      <c r="E312" s="784"/>
      <c r="F312" s="784"/>
    </row>
    <row r="313" spans="1:6" s="785" customFormat="1" ht="36" x14ac:dyDescent="0.2">
      <c r="A313" s="813" t="s">
        <v>233</v>
      </c>
      <c r="B313" s="815" t="s">
        <v>1557</v>
      </c>
      <c r="C313" s="784"/>
      <c r="D313" s="784"/>
      <c r="E313" s="784"/>
      <c r="F313" s="784"/>
    </row>
    <row r="314" spans="1:6" s="785" customFormat="1" ht="36" x14ac:dyDescent="0.2">
      <c r="A314" s="813" t="s">
        <v>236</v>
      </c>
      <c r="B314" s="815" t="s">
        <v>1558</v>
      </c>
      <c r="C314" s="784"/>
      <c r="D314" s="784"/>
      <c r="E314" s="784"/>
      <c r="F314" s="784"/>
    </row>
    <row r="315" spans="1:6" s="785" customFormat="1" ht="24" x14ac:dyDescent="0.2">
      <c r="A315" s="813" t="s">
        <v>412</v>
      </c>
      <c r="B315" s="827" t="s">
        <v>1559</v>
      </c>
      <c r="C315" s="784"/>
      <c r="D315" s="784"/>
      <c r="E315" s="784"/>
      <c r="F315" s="784"/>
    </row>
    <row r="316" spans="1:6" s="785" customFormat="1" ht="24" x14ac:dyDescent="0.2">
      <c r="A316" s="813" t="s">
        <v>413</v>
      </c>
      <c r="B316" s="827" t="s">
        <v>1560</v>
      </c>
      <c r="C316" s="784"/>
      <c r="D316" s="784"/>
      <c r="E316" s="784"/>
      <c r="F316" s="784"/>
    </row>
    <row r="317" spans="1:6" s="785" customFormat="1" ht="12" x14ac:dyDescent="0.2">
      <c r="A317" s="816" t="s">
        <v>541</v>
      </c>
      <c r="B317" s="827" t="s">
        <v>1561</v>
      </c>
      <c r="C317" s="784"/>
      <c r="D317" s="784"/>
      <c r="E317" s="784"/>
      <c r="F317" s="784"/>
    </row>
    <row r="318" spans="1:6" s="785" customFormat="1" ht="12" x14ac:dyDescent="0.2">
      <c r="A318" s="816"/>
      <c r="B318" s="803"/>
      <c r="C318" s="784"/>
      <c r="D318" s="784"/>
      <c r="E318" s="784"/>
      <c r="F318" s="784"/>
    </row>
    <row r="319" spans="1:6" s="785" customFormat="1" ht="12" x14ac:dyDescent="0.2">
      <c r="A319" s="813" t="s">
        <v>238</v>
      </c>
      <c r="B319" s="815" t="s">
        <v>1562</v>
      </c>
      <c r="C319" s="784"/>
      <c r="D319" s="784"/>
      <c r="E319" s="784"/>
      <c r="F319" s="784"/>
    </row>
    <row r="320" spans="1:6" s="785" customFormat="1" ht="48" x14ac:dyDescent="0.2">
      <c r="A320" s="816" t="s">
        <v>240</v>
      </c>
      <c r="B320" s="841" t="s">
        <v>1563</v>
      </c>
      <c r="C320" s="784"/>
      <c r="D320" s="697" t="s">
        <v>1564</v>
      </c>
      <c r="E320" s="697" t="s">
        <v>1565</v>
      </c>
      <c r="F320" s="697" t="s">
        <v>1566</v>
      </c>
    </row>
    <row r="321" spans="1:6" s="785" customFormat="1" ht="48" x14ac:dyDescent="0.2">
      <c r="A321" s="816" t="s">
        <v>241</v>
      </c>
      <c r="B321" s="841" t="s">
        <v>1567</v>
      </c>
      <c r="C321" s="784"/>
      <c r="D321" s="697" t="s">
        <v>1564</v>
      </c>
      <c r="E321" s="697" t="s">
        <v>1565</v>
      </c>
      <c r="F321" s="697" t="s">
        <v>1566</v>
      </c>
    </row>
    <row r="322" spans="1:6" s="785" customFormat="1" ht="48" x14ac:dyDescent="0.2">
      <c r="A322" s="816" t="s">
        <v>242</v>
      </c>
      <c r="B322" s="841" t="s">
        <v>1568</v>
      </c>
      <c r="C322" s="784"/>
      <c r="D322" s="697" t="s">
        <v>1564</v>
      </c>
      <c r="E322" s="697" t="s">
        <v>1565</v>
      </c>
      <c r="F322" s="697" t="s">
        <v>1566</v>
      </c>
    </row>
    <row r="323" spans="1:6" s="785" customFormat="1" ht="48" x14ac:dyDescent="0.2">
      <c r="A323" s="816" t="s">
        <v>252</v>
      </c>
      <c r="B323" s="841" t="s">
        <v>1569</v>
      </c>
      <c r="C323" s="784"/>
      <c r="D323" s="697" t="s">
        <v>1564</v>
      </c>
      <c r="E323" s="697" t="s">
        <v>1565</v>
      </c>
      <c r="F323" s="697" t="s">
        <v>1566</v>
      </c>
    </row>
    <row r="324" spans="1:6" s="785" customFormat="1" ht="48" x14ac:dyDescent="0.2">
      <c r="A324" s="816" t="s">
        <v>395</v>
      </c>
      <c r="B324" s="841" t="s">
        <v>1570</v>
      </c>
      <c r="C324" s="784"/>
      <c r="D324" s="697" t="s">
        <v>1564</v>
      </c>
      <c r="E324" s="697" t="s">
        <v>1565</v>
      </c>
      <c r="F324" s="697" t="s">
        <v>1566</v>
      </c>
    </row>
    <row r="325" spans="1:6" s="785" customFormat="1" ht="12" x14ac:dyDescent="0.2">
      <c r="A325" s="816"/>
      <c r="B325" s="803"/>
      <c r="C325" s="784"/>
      <c r="D325" s="784"/>
      <c r="E325" s="784"/>
      <c r="F325" s="784"/>
    </row>
    <row r="326" spans="1:6" s="785" customFormat="1" ht="12" x14ac:dyDescent="0.2">
      <c r="A326" s="813" t="s">
        <v>243</v>
      </c>
      <c r="B326" s="815" t="s">
        <v>1571</v>
      </c>
      <c r="C326" s="784"/>
      <c r="D326" s="784"/>
      <c r="E326" s="784"/>
      <c r="F326" s="784"/>
    </row>
    <row r="327" spans="1:6" s="785" customFormat="1" ht="12" x14ac:dyDescent="0.2">
      <c r="A327" s="842" t="s">
        <v>244</v>
      </c>
      <c r="B327" s="803" t="s">
        <v>1572</v>
      </c>
      <c r="C327" s="784"/>
      <c r="D327" s="1146" t="s">
        <v>1447</v>
      </c>
      <c r="E327" s="1136" t="s">
        <v>1448</v>
      </c>
      <c r="F327" s="1136" t="s">
        <v>1449</v>
      </c>
    </row>
    <row r="328" spans="1:6" s="785" customFormat="1" ht="12" x14ac:dyDescent="0.2">
      <c r="A328" s="842" t="s">
        <v>245</v>
      </c>
      <c r="B328" s="803" t="s">
        <v>1573</v>
      </c>
      <c r="C328" s="784"/>
      <c r="D328" s="1147"/>
      <c r="E328" s="1136"/>
      <c r="F328" s="1136"/>
    </row>
    <row r="329" spans="1:6" s="785" customFormat="1" ht="12" x14ac:dyDescent="0.2">
      <c r="A329" s="843" t="s">
        <v>254</v>
      </c>
      <c r="B329" s="803" t="s">
        <v>1574</v>
      </c>
      <c r="C329" s="784"/>
      <c r="D329" s="1147"/>
      <c r="E329" s="1136"/>
      <c r="F329" s="1136"/>
    </row>
    <row r="330" spans="1:6" s="785" customFormat="1" ht="12" x14ac:dyDescent="0.2">
      <c r="A330" s="842" t="s">
        <v>255</v>
      </c>
      <c r="B330" s="803" t="s">
        <v>1575</v>
      </c>
      <c r="C330" s="784"/>
      <c r="D330" s="1148"/>
      <c r="E330" s="1136"/>
      <c r="F330" s="1136"/>
    </row>
    <row r="331" spans="1:6" s="785" customFormat="1" ht="12" x14ac:dyDescent="0.2">
      <c r="A331" s="844"/>
      <c r="B331" s="803"/>
      <c r="C331" s="784"/>
      <c r="D331" s="784"/>
      <c r="E331" s="784"/>
      <c r="F331" s="784"/>
    </row>
    <row r="332" spans="1:6" s="785" customFormat="1" ht="12" x14ac:dyDescent="0.2">
      <c r="A332" s="829" t="s">
        <v>246</v>
      </c>
      <c r="B332" s="845" t="s">
        <v>404</v>
      </c>
      <c r="C332" s="784"/>
      <c r="D332" s="784"/>
      <c r="E332" s="784"/>
      <c r="F332" s="784"/>
    </row>
    <row r="333" spans="1:6" s="785" customFormat="1" ht="48" x14ac:dyDescent="0.2">
      <c r="A333" s="824" t="s">
        <v>405</v>
      </c>
      <c r="B333" s="915" t="s">
        <v>1576</v>
      </c>
      <c r="C333" s="784"/>
      <c r="D333" s="788" t="s">
        <v>1268</v>
      </c>
      <c r="E333" s="788" t="s">
        <v>1284</v>
      </c>
      <c r="F333" s="788" t="s">
        <v>1285</v>
      </c>
    </row>
    <row r="334" spans="1:6" s="785" customFormat="1" ht="36" x14ac:dyDescent="0.2">
      <c r="A334" s="824" t="s">
        <v>406</v>
      </c>
      <c r="B334" s="915" t="s">
        <v>1577</v>
      </c>
      <c r="C334" s="784"/>
      <c r="D334" s="784"/>
      <c r="E334" s="784"/>
      <c r="F334" s="784"/>
    </row>
    <row r="335" spans="1:6" s="785" customFormat="1" ht="48" x14ac:dyDescent="0.2">
      <c r="A335" s="824" t="s">
        <v>407</v>
      </c>
      <c r="B335" s="846" t="s">
        <v>1578</v>
      </c>
      <c r="C335" s="784"/>
      <c r="D335" s="788" t="s">
        <v>1268</v>
      </c>
      <c r="E335" s="788" t="s">
        <v>1284</v>
      </c>
      <c r="F335" s="788" t="s">
        <v>1285</v>
      </c>
    </row>
    <row r="336" spans="1:6" s="785" customFormat="1" ht="48" x14ac:dyDescent="0.2">
      <c r="A336" s="824" t="s">
        <v>408</v>
      </c>
      <c r="B336" s="846" t="s">
        <v>1579</v>
      </c>
      <c r="C336" s="784"/>
      <c r="D336" s="788" t="s">
        <v>1268</v>
      </c>
      <c r="E336" s="788" t="s">
        <v>1284</v>
      </c>
      <c r="F336" s="788" t="s">
        <v>1285</v>
      </c>
    </row>
    <row r="337" spans="1:6" s="785" customFormat="1" ht="48" x14ac:dyDescent="0.2">
      <c r="A337" s="824" t="s">
        <v>409</v>
      </c>
      <c r="B337" s="846" t="s">
        <v>1700</v>
      </c>
      <c r="C337" s="784"/>
      <c r="D337" s="788" t="s">
        <v>1268</v>
      </c>
      <c r="E337" s="788" t="s">
        <v>1284</v>
      </c>
      <c r="F337" s="788" t="s">
        <v>1285</v>
      </c>
    </row>
    <row r="338" spans="1:6" s="785" customFormat="1" ht="48" x14ac:dyDescent="0.2">
      <c r="A338" s="824" t="s">
        <v>700</v>
      </c>
      <c r="B338" s="846" t="s">
        <v>1580</v>
      </c>
      <c r="C338" s="784"/>
      <c r="D338" s="788" t="s">
        <v>1268</v>
      </c>
      <c r="E338" s="788" t="s">
        <v>1284</v>
      </c>
      <c r="F338" s="788" t="s">
        <v>1581</v>
      </c>
    </row>
    <row r="339" spans="1:6" s="785" customFormat="1" ht="12" x14ac:dyDescent="0.2">
      <c r="A339" s="844"/>
      <c r="B339" s="803"/>
      <c r="C339" s="784"/>
      <c r="D339" s="784"/>
      <c r="E339" s="784"/>
      <c r="F339" s="784"/>
    </row>
    <row r="340" spans="1:6" s="785" customFormat="1" ht="12" x14ac:dyDescent="0.2">
      <c r="A340" s="847" t="s">
        <v>410</v>
      </c>
      <c r="B340" s="845" t="s">
        <v>1582</v>
      </c>
      <c r="C340" s="784"/>
      <c r="D340" s="784"/>
      <c r="E340" s="784"/>
      <c r="F340" s="784"/>
    </row>
    <row r="341" spans="1:6" s="785" customFormat="1" ht="12" x14ac:dyDescent="0.2">
      <c r="A341" s="824" t="s">
        <v>1583</v>
      </c>
      <c r="B341" s="848" t="s">
        <v>1584</v>
      </c>
      <c r="C341" s="784"/>
      <c r="D341" s="784"/>
      <c r="E341" s="784"/>
      <c r="F341" s="784"/>
    </row>
    <row r="342" spans="1:6" s="785" customFormat="1" ht="48" x14ac:dyDescent="0.2">
      <c r="A342" s="824" t="s">
        <v>1585</v>
      </c>
      <c r="B342" s="848" t="s">
        <v>1586</v>
      </c>
      <c r="C342" s="817" t="s">
        <v>1587</v>
      </c>
      <c r="D342" s="788" t="s">
        <v>1268</v>
      </c>
      <c r="E342" s="788" t="s">
        <v>1284</v>
      </c>
      <c r="F342" s="788" t="s">
        <v>1588</v>
      </c>
    </row>
    <row r="343" spans="1:6" s="785" customFormat="1" ht="48" x14ac:dyDescent="0.2">
      <c r="A343" s="824" t="s">
        <v>1589</v>
      </c>
      <c r="B343" s="848" t="s">
        <v>1590</v>
      </c>
      <c r="C343" s="817" t="s">
        <v>1591</v>
      </c>
      <c r="D343" s="788" t="s">
        <v>1268</v>
      </c>
      <c r="E343" s="788" t="s">
        <v>1284</v>
      </c>
      <c r="F343" s="788" t="s">
        <v>1588</v>
      </c>
    </row>
    <row r="344" spans="1:6" s="785" customFormat="1" ht="12" x14ac:dyDescent="0.2">
      <c r="A344" s="844"/>
      <c r="B344" s="803"/>
      <c r="C344" s="784"/>
      <c r="D344" s="784"/>
      <c r="E344" s="784"/>
      <c r="F344" s="784"/>
    </row>
    <row r="345" spans="1:6" s="785" customFormat="1" ht="12" x14ac:dyDescent="0.2">
      <c r="A345" s="823" t="s">
        <v>411</v>
      </c>
      <c r="B345" s="849" t="s">
        <v>1592</v>
      </c>
      <c r="C345" s="784"/>
      <c r="D345" s="784"/>
      <c r="E345" s="784"/>
      <c r="F345" s="784"/>
    </row>
    <row r="346" spans="1:6" s="785" customFormat="1" ht="24" x14ac:dyDescent="0.2">
      <c r="A346" s="850" t="s">
        <v>925</v>
      </c>
      <c r="B346" s="849" t="s">
        <v>418</v>
      </c>
      <c r="C346" s="784"/>
      <c r="D346" s="784"/>
      <c r="E346" s="784"/>
      <c r="F346" s="784"/>
    </row>
    <row r="347" spans="1:6" s="785" customFormat="1" ht="48" x14ac:dyDescent="0.2">
      <c r="A347" s="851" t="s">
        <v>5</v>
      </c>
      <c r="B347" s="817" t="s">
        <v>1593</v>
      </c>
      <c r="C347" s="697" t="s">
        <v>1594</v>
      </c>
      <c r="D347" s="697" t="s">
        <v>1595</v>
      </c>
      <c r="E347" s="697" t="s">
        <v>1596</v>
      </c>
      <c r="F347" s="697" t="s">
        <v>1597</v>
      </c>
    </row>
    <row r="348" spans="1:6" s="785" customFormat="1" ht="48" x14ac:dyDescent="0.2">
      <c r="A348" s="851" t="s">
        <v>7</v>
      </c>
      <c r="B348" s="817" t="s">
        <v>1598</v>
      </c>
      <c r="C348" s="697" t="s">
        <v>1594</v>
      </c>
      <c r="D348" s="697" t="s">
        <v>1595</v>
      </c>
      <c r="E348" s="697" t="s">
        <v>1599</v>
      </c>
      <c r="F348" s="697" t="s">
        <v>1600</v>
      </c>
    </row>
    <row r="349" spans="1:6" s="785" customFormat="1" ht="24" x14ac:dyDescent="0.2">
      <c r="A349" s="850" t="s">
        <v>926</v>
      </c>
      <c r="B349" s="852" t="s">
        <v>1601</v>
      </c>
      <c r="C349" s="784"/>
      <c r="D349" s="784"/>
      <c r="E349" s="784"/>
      <c r="F349" s="784"/>
    </row>
    <row r="350" spans="1:6" s="785" customFormat="1" ht="48" x14ac:dyDescent="0.2">
      <c r="A350" s="853" t="s">
        <v>5</v>
      </c>
      <c r="B350" s="817" t="s">
        <v>1602</v>
      </c>
      <c r="C350" s="798" t="s">
        <v>1603</v>
      </c>
      <c r="D350" s="697" t="s">
        <v>1320</v>
      </c>
      <c r="E350" s="1136" t="s">
        <v>1604</v>
      </c>
      <c r="F350" s="697"/>
    </row>
    <row r="351" spans="1:6" s="785" customFormat="1" ht="60" x14ac:dyDescent="0.2">
      <c r="A351" s="853" t="s">
        <v>7</v>
      </c>
      <c r="B351" s="817" t="s">
        <v>1605</v>
      </c>
      <c r="C351" s="798"/>
      <c r="D351" s="697" t="s">
        <v>1320</v>
      </c>
      <c r="E351" s="1136"/>
      <c r="F351" s="697"/>
    </row>
    <row r="352" spans="1:6" s="785" customFormat="1" ht="60" x14ac:dyDescent="0.2">
      <c r="A352" s="853" t="s">
        <v>9</v>
      </c>
      <c r="B352" s="817" t="s">
        <v>1606</v>
      </c>
      <c r="C352" s="798"/>
      <c r="D352" s="697" t="s">
        <v>1320</v>
      </c>
      <c r="E352" s="1136"/>
      <c r="F352" s="697"/>
    </row>
    <row r="353" spans="1:6" s="785" customFormat="1" ht="12" x14ac:dyDescent="0.2">
      <c r="A353" s="854" t="s">
        <v>927</v>
      </c>
      <c r="B353" s="849" t="s">
        <v>424</v>
      </c>
      <c r="C353" s="784"/>
      <c r="D353" s="784"/>
      <c r="E353" s="784"/>
      <c r="F353" s="784"/>
    </row>
    <row r="354" spans="1:6" s="785" customFormat="1" ht="48" x14ac:dyDescent="0.2">
      <c r="A354" s="853" t="s">
        <v>5</v>
      </c>
      <c r="B354" s="817" t="s">
        <v>1607</v>
      </c>
      <c r="C354" s="697" t="s">
        <v>1594</v>
      </c>
      <c r="D354" s="697" t="s">
        <v>1272</v>
      </c>
      <c r="E354" s="697" t="s">
        <v>1608</v>
      </c>
      <c r="F354" s="697" t="s">
        <v>1609</v>
      </c>
    </row>
    <row r="355" spans="1:6" s="785" customFormat="1" ht="60" x14ac:dyDescent="0.2">
      <c r="A355" s="853" t="s">
        <v>7</v>
      </c>
      <c r="B355" s="817" t="s">
        <v>1610</v>
      </c>
      <c r="C355" s="798" t="s">
        <v>1594</v>
      </c>
      <c r="D355" s="697" t="s">
        <v>1272</v>
      </c>
      <c r="E355" s="697" t="s">
        <v>1611</v>
      </c>
      <c r="F355" s="697" t="s">
        <v>1600</v>
      </c>
    </row>
    <row r="356" spans="1:6" s="785" customFormat="1" ht="12" x14ac:dyDescent="0.2">
      <c r="A356" s="854" t="s">
        <v>928</v>
      </c>
      <c r="B356" s="849" t="s">
        <v>427</v>
      </c>
      <c r="C356" s="784"/>
      <c r="D356" s="784"/>
      <c r="E356" s="784"/>
      <c r="F356" s="784"/>
    </row>
    <row r="357" spans="1:6" s="785" customFormat="1" ht="60" x14ac:dyDescent="0.2">
      <c r="A357" s="855" t="s">
        <v>5</v>
      </c>
      <c r="B357" s="817" t="s">
        <v>1612</v>
      </c>
      <c r="C357" s="784"/>
      <c r="D357" s="697" t="s">
        <v>1272</v>
      </c>
      <c r="E357" s="867" t="s">
        <v>1613</v>
      </c>
      <c r="F357" s="697" t="s">
        <v>1614</v>
      </c>
    </row>
    <row r="358" spans="1:6" s="785" customFormat="1" ht="60" x14ac:dyDescent="0.2">
      <c r="A358" s="855" t="s">
        <v>7</v>
      </c>
      <c r="B358" s="817" t="s">
        <v>1615</v>
      </c>
      <c r="C358" s="784"/>
      <c r="D358" s="697" t="s">
        <v>1272</v>
      </c>
      <c r="E358" s="867" t="s">
        <v>1616</v>
      </c>
      <c r="F358" s="697" t="s">
        <v>1617</v>
      </c>
    </row>
    <row r="359" spans="1:6" s="785" customFormat="1" ht="36" x14ac:dyDescent="0.2">
      <c r="A359" s="855" t="s">
        <v>9</v>
      </c>
      <c r="B359" s="817" t="s">
        <v>1618</v>
      </c>
      <c r="C359" s="784"/>
      <c r="D359" s="697" t="s">
        <v>1272</v>
      </c>
      <c r="E359" s="867" t="s">
        <v>1619</v>
      </c>
      <c r="F359" s="697" t="s">
        <v>1620</v>
      </c>
    </row>
    <row r="360" spans="1:6" s="785" customFormat="1" ht="36" x14ac:dyDescent="0.2">
      <c r="A360" s="855" t="s">
        <v>11</v>
      </c>
      <c r="B360" s="817" t="s">
        <v>1621</v>
      </c>
      <c r="C360" s="784"/>
      <c r="D360" s="697"/>
      <c r="E360" s="867" t="s">
        <v>1622</v>
      </c>
      <c r="F360" s="697" t="s">
        <v>1623</v>
      </c>
    </row>
    <row r="361" spans="1:6" s="785" customFormat="1" ht="72" x14ac:dyDescent="0.2">
      <c r="A361" s="855" t="s">
        <v>30</v>
      </c>
      <c r="B361" s="817" t="s">
        <v>1624</v>
      </c>
      <c r="C361" s="784"/>
      <c r="D361" s="697" t="s">
        <v>1272</v>
      </c>
      <c r="E361" s="867" t="s">
        <v>1625</v>
      </c>
      <c r="F361" s="697" t="s">
        <v>1614</v>
      </c>
    </row>
    <row r="362" spans="1:6" s="785" customFormat="1" ht="48" x14ac:dyDescent="0.2">
      <c r="A362" s="855" t="s">
        <v>32</v>
      </c>
      <c r="B362" s="817" t="s">
        <v>1626</v>
      </c>
      <c r="C362" s="784"/>
      <c r="D362" s="697" t="s">
        <v>1272</v>
      </c>
      <c r="E362" s="867" t="s">
        <v>1627</v>
      </c>
      <c r="F362" s="697" t="s">
        <v>1617</v>
      </c>
    </row>
    <row r="363" spans="1:6" s="785" customFormat="1" ht="60" x14ac:dyDescent="0.2">
      <c r="A363" s="855" t="s">
        <v>35</v>
      </c>
      <c r="B363" s="817" t="s">
        <v>1628</v>
      </c>
      <c r="C363" s="784"/>
      <c r="D363" s="697" t="s">
        <v>1272</v>
      </c>
      <c r="E363" s="867" t="s">
        <v>1622</v>
      </c>
      <c r="F363" s="856"/>
    </row>
    <row r="364" spans="1:6" s="785" customFormat="1" ht="36" x14ac:dyDescent="0.2">
      <c r="A364" s="855" t="s">
        <v>38</v>
      </c>
      <c r="B364" s="916" t="s">
        <v>1629</v>
      </c>
      <c r="C364" s="784"/>
      <c r="D364" s="784" t="s">
        <v>1272</v>
      </c>
      <c r="E364" s="807" t="s">
        <v>1630</v>
      </c>
      <c r="F364" s="806" t="s">
        <v>1631</v>
      </c>
    </row>
    <row r="365" spans="1:6" s="785" customFormat="1" ht="36" x14ac:dyDescent="0.2">
      <c r="A365" s="857" t="s">
        <v>39</v>
      </c>
      <c r="B365" s="916" t="s">
        <v>1632</v>
      </c>
      <c r="C365" s="784"/>
      <c r="D365" s="784" t="s">
        <v>1272</v>
      </c>
      <c r="E365" s="807" t="s">
        <v>1630</v>
      </c>
      <c r="F365" s="784"/>
    </row>
    <row r="366" spans="1:6" s="785" customFormat="1" ht="24" x14ac:dyDescent="0.2">
      <c r="A366" s="855" t="s">
        <v>169</v>
      </c>
      <c r="B366" s="817" t="s">
        <v>1633</v>
      </c>
      <c r="C366" s="784"/>
      <c r="D366" s="784"/>
      <c r="E366" s="784"/>
      <c r="F366" s="784"/>
    </row>
    <row r="367" spans="1:6" s="785" customFormat="1" ht="12" x14ac:dyDescent="0.2">
      <c r="A367" s="854" t="s">
        <v>929</v>
      </c>
      <c r="B367" s="849" t="s">
        <v>434</v>
      </c>
      <c r="C367" s="784"/>
      <c r="D367" s="784"/>
      <c r="E367" s="784"/>
      <c r="F367" s="784"/>
    </row>
    <row r="368" spans="1:6" s="785" customFormat="1" ht="60" x14ac:dyDescent="0.2">
      <c r="A368" s="853" t="s">
        <v>5</v>
      </c>
      <c r="B368" s="817" t="s">
        <v>1634</v>
      </c>
      <c r="C368" s="1136" t="s">
        <v>1635</v>
      </c>
      <c r="D368" s="867"/>
      <c r="E368" s="867" t="s">
        <v>1636</v>
      </c>
      <c r="F368" s="697" t="s">
        <v>1614</v>
      </c>
    </row>
    <row r="369" spans="1:10" s="785" customFormat="1" ht="72" x14ac:dyDescent="0.2">
      <c r="A369" s="853" t="s">
        <v>7</v>
      </c>
      <c r="B369" s="817" t="s">
        <v>1637</v>
      </c>
      <c r="C369" s="1136"/>
      <c r="D369" s="867"/>
      <c r="E369" s="867" t="s">
        <v>1638</v>
      </c>
      <c r="F369" s="697" t="s">
        <v>1617</v>
      </c>
    </row>
    <row r="370" spans="1:10" s="785" customFormat="1" ht="12" x14ac:dyDescent="0.2">
      <c r="A370" s="816"/>
      <c r="B370" s="817"/>
      <c r="C370" s="784"/>
      <c r="D370" s="784"/>
      <c r="E370" s="784"/>
      <c r="F370" s="784"/>
    </row>
    <row r="371" spans="1:10" s="785" customFormat="1" ht="12" x14ac:dyDescent="0.2">
      <c r="A371" s="854" t="s">
        <v>487</v>
      </c>
      <c r="B371" s="849" t="s">
        <v>437</v>
      </c>
      <c r="C371" s="784"/>
      <c r="D371" s="784"/>
      <c r="E371" s="784"/>
      <c r="F371" s="784"/>
    </row>
    <row r="372" spans="1:10" s="785" customFormat="1" ht="24" x14ac:dyDescent="0.2">
      <c r="A372" s="855" t="s">
        <v>5</v>
      </c>
      <c r="B372" s="817" t="s">
        <v>1639</v>
      </c>
      <c r="C372" s="784"/>
      <c r="D372" s="817"/>
      <c r="E372" s="1137" t="s">
        <v>1723</v>
      </c>
      <c r="F372" s="784"/>
    </row>
    <row r="373" spans="1:10" s="785" customFormat="1" ht="36" x14ac:dyDescent="0.2">
      <c r="A373" s="855" t="s">
        <v>7</v>
      </c>
      <c r="B373" s="858" t="s">
        <v>1640</v>
      </c>
      <c r="C373" s="784"/>
      <c r="D373" s="817"/>
      <c r="E373" s="1138"/>
      <c r="F373" s="784"/>
    </row>
    <row r="374" spans="1:10" s="785" customFormat="1" ht="24" x14ac:dyDescent="0.2">
      <c r="A374" s="855" t="s">
        <v>9</v>
      </c>
      <c r="B374" s="817" t="s">
        <v>1641</v>
      </c>
      <c r="C374" s="784"/>
      <c r="D374" s="817"/>
      <c r="E374" s="1138"/>
      <c r="F374" s="784"/>
    </row>
    <row r="375" spans="1:10" s="785" customFormat="1" ht="24" x14ac:dyDescent="0.2">
      <c r="A375" s="855" t="s">
        <v>11</v>
      </c>
      <c r="B375" s="817" t="s">
        <v>1642</v>
      </c>
      <c r="C375" s="784"/>
      <c r="D375" s="817"/>
      <c r="E375" s="1138"/>
      <c r="F375" s="784"/>
    </row>
    <row r="376" spans="1:10" s="785" customFormat="1" ht="24" x14ac:dyDescent="0.2">
      <c r="A376" s="855" t="s">
        <v>30</v>
      </c>
      <c r="B376" s="817" t="s">
        <v>1643</v>
      </c>
      <c r="C376" s="784"/>
      <c r="D376" s="817"/>
      <c r="E376" s="1138"/>
      <c r="F376" s="784"/>
    </row>
    <row r="377" spans="1:10" s="785" customFormat="1" ht="24" x14ac:dyDescent="0.2">
      <c r="A377" s="853" t="s">
        <v>32</v>
      </c>
      <c r="B377" s="817" t="s">
        <v>1772</v>
      </c>
      <c r="C377" s="784"/>
      <c r="D377" s="817"/>
      <c r="E377" s="1139"/>
      <c r="F377" s="784"/>
    </row>
    <row r="378" spans="1:10" s="785" customFormat="1" ht="12" x14ac:dyDescent="0.2">
      <c r="A378" s="859" t="s">
        <v>488</v>
      </c>
      <c r="B378" s="860" t="s">
        <v>595</v>
      </c>
      <c r="C378" s="859"/>
      <c r="D378" s="859"/>
      <c r="E378" s="861"/>
      <c r="F378" s="861"/>
      <c r="G378" s="861"/>
      <c r="H378" s="861"/>
      <c r="I378" s="861"/>
      <c r="J378" s="861"/>
    </row>
    <row r="379" spans="1:10" s="785" customFormat="1" ht="12" x14ac:dyDescent="0.2">
      <c r="A379" s="859" t="s">
        <v>594</v>
      </c>
      <c r="B379" s="1140" t="s">
        <v>1237</v>
      </c>
      <c r="C379" s="1140"/>
      <c r="D379" s="1140"/>
      <c r="E379" s="1140"/>
      <c r="F379" s="1140"/>
      <c r="G379" s="1140"/>
      <c r="H379" s="1140"/>
      <c r="I379" s="1140"/>
      <c r="J379" s="1140"/>
    </row>
    <row r="380" spans="1:10" s="785" customFormat="1" ht="12" x14ac:dyDescent="0.2">
      <c r="A380" s="862"/>
      <c r="B380" s="817"/>
      <c r="C380" s="784"/>
      <c r="D380" s="784"/>
      <c r="E380" s="784"/>
      <c r="F380" s="784"/>
    </row>
    <row r="381" spans="1:10" s="785" customFormat="1" ht="24" x14ac:dyDescent="0.2">
      <c r="A381" s="842" t="s">
        <v>686</v>
      </c>
      <c r="B381" s="822" t="s">
        <v>1644</v>
      </c>
      <c r="C381" s="784"/>
      <c r="D381" s="784"/>
      <c r="E381" s="784"/>
      <c r="F381" s="784"/>
    </row>
    <row r="382" spans="1:10" s="785" customFormat="1" ht="24" x14ac:dyDescent="0.2">
      <c r="A382" s="842" t="s">
        <v>687</v>
      </c>
      <c r="B382" s="917" t="s">
        <v>1645</v>
      </c>
      <c r="C382" s="784"/>
      <c r="D382" s="784" t="s">
        <v>1228</v>
      </c>
      <c r="E382" s="803" t="s">
        <v>1646</v>
      </c>
      <c r="F382" s="697" t="s">
        <v>1299</v>
      </c>
    </row>
    <row r="383" spans="1:10" s="785" customFormat="1" ht="24" x14ac:dyDescent="0.2">
      <c r="A383" s="842" t="s">
        <v>695</v>
      </c>
      <c r="B383" s="917" t="s">
        <v>1773</v>
      </c>
      <c r="C383" s="784"/>
      <c r="D383" s="784" t="s">
        <v>1228</v>
      </c>
      <c r="E383" s="803" t="s">
        <v>1646</v>
      </c>
      <c r="F383" s="697" t="s">
        <v>1299</v>
      </c>
    </row>
    <row r="384" spans="1:10" s="785" customFormat="1" ht="24" x14ac:dyDescent="0.2">
      <c r="A384" s="842" t="s">
        <v>688</v>
      </c>
      <c r="B384" s="917" t="s">
        <v>1647</v>
      </c>
      <c r="C384" s="784"/>
      <c r="D384" s="784" t="s">
        <v>1228</v>
      </c>
      <c r="E384" s="803" t="s">
        <v>1646</v>
      </c>
      <c r="F384" s="697" t="s">
        <v>1299</v>
      </c>
    </row>
    <row r="385" spans="1:6" s="785" customFormat="1" ht="24" x14ac:dyDescent="0.2">
      <c r="A385" s="842" t="s">
        <v>689</v>
      </c>
      <c r="B385" s="917" t="s">
        <v>1648</v>
      </c>
      <c r="C385" s="784"/>
      <c r="D385" s="784" t="s">
        <v>1228</v>
      </c>
      <c r="E385" s="803" t="s">
        <v>1646</v>
      </c>
      <c r="F385" s="697" t="s">
        <v>1299</v>
      </c>
    </row>
    <row r="386" spans="1:6" s="785" customFormat="1" ht="24" x14ac:dyDescent="0.2">
      <c r="A386" s="842" t="s">
        <v>930</v>
      </c>
      <c r="B386" s="917" t="s">
        <v>1649</v>
      </c>
      <c r="C386" s="784"/>
      <c r="D386" s="784" t="s">
        <v>1228</v>
      </c>
      <c r="E386" s="803" t="s">
        <v>1646</v>
      </c>
      <c r="F386" s="697" t="s">
        <v>1299</v>
      </c>
    </row>
    <row r="387" spans="1:6" s="785" customFormat="1" ht="24" x14ac:dyDescent="0.2">
      <c r="A387" s="842" t="s">
        <v>931</v>
      </c>
      <c r="B387" s="917" t="s">
        <v>1650</v>
      </c>
      <c r="C387" s="784"/>
      <c r="D387" s="784" t="s">
        <v>1228</v>
      </c>
      <c r="E387" s="803" t="s">
        <v>1646</v>
      </c>
      <c r="F387" s="697" t="s">
        <v>1299</v>
      </c>
    </row>
    <row r="388" spans="1:6" s="785" customFormat="1" ht="36" x14ac:dyDescent="0.2">
      <c r="A388" s="842" t="s">
        <v>932</v>
      </c>
      <c r="B388" s="917" t="s">
        <v>1651</v>
      </c>
      <c r="C388" s="784"/>
      <c r="D388" s="784"/>
      <c r="E388" s="817" t="s">
        <v>1652</v>
      </c>
      <c r="F388" s="697"/>
    </row>
    <row r="389" spans="1:6" s="785" customFormat="1" ht="12" x14ac:dyDescent="0.2">
      <c r="A389" s="844"/>
      <c r="B389" s="817"/>
      <c r="C389" s="784"/>
      <c r="D389" s="784"/>
      <c r="E389" s="784"/>
      <c r="F389" s="784"/>
    </row>
    <row r="390" spans="1:6" s="785" customFormat="1" ht="12" x14ac:dyDescent="0.2">
      <c r="A390" s="859" t="s">
        <v>880</v>
      </c>
      <c r="B390" s="860" t="s">
        <v>879</v>
      </c>
      <c r="C390" s="784"/>
      <c r="D390" s="784"/>
      <c r="E390" s="784"/>
      <c r="F390" s="784"/>
    </row>
    <row r="391" spans="1:6" s="785" customFormat="1" ht="24" x14ac:dyDescent="0.2">
      <c r="A391" s="843" t="s">
        <v>881</v>
      </c>
      <c r="B391" s="863" t="s">
        <v>1653</v>
      </c>
      <c r="C391" s="784"/>
      <c r="D391" s="807" t="s">
        <v>1337</v>
      </c>
      <c r="E391" s="817" t="s">
        <v>1654</v>
      </c>
      <c r="F391" s="784" t="s">
        <v>1655</v>
      </c>
    </row>
    <row r="392" spans="1:6" s="785" customFormat="1" ht="36" x14ac:dyDescent="0.2">
      <c r="A392" s="843" t="s">
        <v>882</v>
      </c>
      <c r="B392" s="863" t="s">
        <v>1656</v>
      </c>
      <c r="C392" s="784"/>
      <c r="D392" s="784"/>
      <c r="E392" s="817" t="s">
        <v>1652</v>
      </c>
      <c r="F392" s="784"/>
    </row>
    <row r="393" spans="1:6" s="785" customFormat="1" ht="12" x14ac:dyDescent="0.2">
      <c r="A393" s="843" t="s">
        <v>883</v>
      </c>
      <c r="B393" s="864" t="s">
        <v>82</v>
      </c>
      <c r="C393" s="784"/>
      <c r="D393" s="784"/>
      <c r="E393" s="784"/>
      <c r="F393" s="784"/>
    </row>
    <row r="394" spans="1:6" s="785" customFormat="1" ht="24" x14ac:dyDescent="0.2">
      <c r="A394" s="843" t="s">
        <v>884</v>
      </c>
      <c r="B394" s="817" t="s">
        <v>1657</v>
      </c>
      <c r="C394" s="784"/>
      <c r="D394" s="784"/>
      <c r="E394" s="817" t="s">
        <v>1658</v>
      </c>
      <c r="F394" s="784" t="s">
        <v>1659</v>
      </c>
    </row>
    <row r="395" spans="1:6" s="785" customFormat="1" ht="24" x14ac:dyDescent="0.2">
      <c r="A395" s="843" t="s">
        <v>1031</v>
      </c>
      <c r="B395" s="817" t="s">
        <v>1660</v>
      </c>
      <c r="C395" s="784"/>
      <c r="D395" s="784"/>
      <c r="E395" s="817" t="s">
        <v>1658</v>
      </c>
      <c r="F395" s="784" t="s">
        <v>1659</v>
      </c>
    </row>
    <row r="396" spans="1:6" s="785" customFormat="1" ht="12" x14ac:dyDescent="0.2">
      <c r="A396" s="843" t="s">
        <v>1032</v>
      </c>
      <c r="B396" s="864" t="s">
        <v>87</v>
      </c>
      <c r="C396" s="784"/>
      <c r="D396" s="784"/>
      <c r="E396" s="784"/>
      <c r="F396" s="784"/>
    </row>
    <row r="397" spans="1:6" s="785" customFormat="1" ht="24" x14ac:dyDescent="0.2">
      <c r="A397" s="843" t="s">
        <v>1033</v>
      </c>
      <c r="B397" s="863" t="s">
        <v>1661</v>
      </c>
      <c r="C397" s="784"/>
      <c r="D397" s="784"/>
      <c r="E397" s="784" t="s">
        <v>1662</v>
      </c>
      <c r="F397" s="784"/>
    </row>
    <row r="398" spans="1:6" s="785" customFormat="1" ht="12" x14ac:dyDescent="0.2">
      <c r="A398" s="843"/>
      <c r="B398" s="865"/>
      <c r="C398" s="784"/>
      <c r="D398" s="784"/>
      <c r="E398" s="784"/>
      <c r="F398" s="784"/>
    </row>
    <row r="399" spans="1:6" s="785" customFormat="1" ht="12" x14ac:dyDescent="0.2">
      <c r="A399" s="859" t="s">
        <v>885</v>
      </c>
      <c r="B399" s="860" t="s">
        <v>678</v>
      </c>
      <c r="C399" s="784"/>
      <c r="D399" s="784"/>
      <c r="E399" s="784"/>
      <c r="F399" s="784"/>
    </row>
    <row r="400" spans="1:6" s="785" customFormat="1" ht="36" x14ac:dyDescent="0.2">
      <c r="A400" s="843" t="s">
        <v>933</v>
      </c>
      <c r="B400" s="865" t="s">
        <v>1663</v>
      </c>
      <c r="C400" s="817" t="s">
        <v>1664</v>
      </c>
      <c r="D400" s="806" t="s">
        <v>127</v>
      </c>
      <c r="E400" s="806" t="s">
        <v>1665</v>
      </c>
      <c r="F400" s="806" t="s">
        <v>1666</v>
      </c>
    </row>
    <row r="401" spans="1:6" s="785" customFormat="1" ht="36" x14ac:dyDescent="0.2">
      <c r="A401" s="843" t="s">
        <v>934</v>
      </c>
      <c r="B401" s="865" t="s">
        <v>1667</v>
      </c>
      <c r="C401" s="817" t="s">
        <v>1664</v>
      </c>
      <c r="D401" s="806" t="s">
        <v>127</v>
      </c>
      <c r="E401" s="806" t="s">
        <v>1665</v>
      </c>
      <c r="F401" s="817" t="s">
        <v>1668</v>
      </c>
    </row>
    <row r="402" spans="1:6" s="785" customFormat="1" ht="12" x14ac:dyDescent="0.2">
      <c r="A402" s="843" t="s">
        <v>83</v>
      </c>
      <c r="B402" s="865" t="s">
        <v>480</v>
      </c>
      <c r="C402" s="784"/>
      <c r="D402" s="784"/>
      <c r="E402" s="784"/>
      <c r="F402" s="784"/>
    </row>
    <row r="403" spans="1:6" s="785" customFormat="1" ht="12" x14ac:dyDescent="0.2">
      <c r="A403" s="843" t="s">
        <v>85</v>
      </c>
      <c r="B403" s="865" t="s">
        <v>680</v>
      </c>
      <c r="C403" s="784"/>
      <c r="D403" s="784"/>
      <c r="E403" s="784"/>
      <c r="F403" s="784"/>
    </row>
    <row r="404" spans="1:6" s="785" customFormat="1" ht="12" x14ac:dyDescent="0.2">
      <c r="A404" s="843" t="s">
        <v>280</v>
      </c>
      <c r="B404" s="865" t="s">
        <v>637</v>
      </c>
      <c r="C404" s="784"/>
      <c r="D404" s="784"/>
      <c r="E404" s="784"/>
      <c r="F404" s="784"/>
    </row>
    <row r="405" spans="1:6" s="785" customFormat="1" ht="12" x14ac:dyDescent="0.2">
      <c r="A405" s="843" t="s">
        <v>281</v>
      </c>
      <c r="B405" s="865" t="s">
        <v>681</v>
      </c>
      <c r="C405" s="784"/>
      <c r="D405" s="784"/>
      <c r="E405" s="784"/>
      <c r="F405" s="784"/>
    </row>
    <row r="406" spans="1:6" s="785" customFormat="1" ht="12" x14ac:dyDescent="0.2">
      <c r="A406" s="843" t="s">
        <v>282</v>
      </c>
      <c r="B406" s="865" t="s">
        <v>682</v>
      </c>
      <c r="C406" s="784"/>
      <c r="D406" s="784"/>
      <c r="E406" s="784"/>
      <c r="F406" s="784"/>
    </row>
    <row r="407" spans="1:6" s="785" customFormat="1" ht="24" x14ac:dyDescent="0.2">
      <c r="A407" s="843" t="s">
        <v>935</v>
      </c>
      <c r="B407" s="865" t="s">
        <v>1669</v>
      </c>
      <c r="C407" s="784"/>
      <c r="D407" s="784"/>
      <c r="E407" s="784"/>
      <c r="F407" s="784"/>
    </row>
    <row r="408" spans="1:6" s="785" customFormat="1" ht="12" x14ac:dyDescent="0.2">
      <c r="A408" s="843" t="s">
        <v>936</v>
      </c>
      <c r="B408" s="865" t="s">
        <v>1670</v>
      </c>
      <c r="C408" s="784"/>
      <c r="D408" s="784"/>
      <c r="E408" s="784"/>
      <c r="F408" s="784"/>
    </row>
    <row r="409" spans="1:6" s="785" customFormat="1" ht="24" x14ac:dyDescent="0.2">
      <c r="A409" s="843" t="s">
        <v>937</v>
      </c>
      <c r="B409" s="866" t="s">
        <v>1671</v>
      </c>
      <c r="C409" s="784"/>
      <c r="D409" s="784"/>
      <c r="E409" s="784"/>
      <c r="F409" s="784"/>
    </row>
    <row r="410" spans="1:6" s="785" customFormat="1" ht="24" x14ac:dyDescent="0.2">
      <c r="A410" s="813" t="s">
        <v>938</v>
      </c>
      <c r="B410" s="815" t="s">
        <v>1672</v>
      </c>
      <c r="C410" s="784"/>
      <c r="D410" s="784"/>
      <c r="E410" s="784"/>
      <c r="F410" s="784"/>
    </row>
    <row r="411" spans="1:6" s="785" customFormat="1" ht="24" x14ac:dyDescent="0.2">
      <c r="A411" s="816" t="s">
        <v>5</v>
      </c>
      <c r="B411" s="817" t="s">
        <v>1673</v>
      </c>
      <c r="C411" s="784"/>
      <c r="D411" s="784"/>
      <c r="E411" s="784"/>
      <c r="F411" s="784"/>
    </row>
    <row r="412" spans="1:6" s="921" customFormat="1" ht="12" x14ac:dyDescent="0.25">
      <c r="A412" s="918" t="s">
        <v>1754</v>
      </c>
      <c r="B412" s="919" t="s">
        <v>1724</v>
      </c>
      <c r="C412" s="920"/>
      <c r="D412" s="797"/>
      <c r="E412" s="797"/>
      <c r="F412" s="797"/>
    </row>
    <row r="413" spans="1:6" s="923" customFormat="1" ht="12" x14ac:dyDescent="0.25">
      <c r="A413" s="922" t="s">
        <v>5</v>
      </c>
      <c r="B413" s="919" t="s">
        <v>1725</v>
      </c>
      <c r="C413" s="920"/>
      <c r="D413" s="797"/>
      <c r="E413" s="797"/>
      <c r="F413" s="797"/>
    </row>
    <row r="414" spans="1:6" s="921" customFormat="1" ht="48" x14ac:dyDescent="0.25">
      <c r="A414" s="922"/>
      <c r="B414" s="797" t="s">
        <v>1726</v>
      </c>
      <c r="C414" s="920"/>
      <c r="D414" s="797"/>
      <c r="E414" s="797"/>
      <c r="F414" s="797"/>
    </row>
    <row r="415" spans="1:6" s="921" customFormat="1" ht="12" x14ac:dyDescent="0.25">
      <c r="A415" s="922" t="s">
        <v>7</v>
      </c>
      <c r="B415" s="919" t="s">
        <v>1727</v>
      </c>
      <c r="C415" s="920"/>
      <c r="D415" s="797"/>
      <c r="E415" s="797"/>
      <c r="F415" s="797"/>
    </row>
    <row r="416" spans="1:6" s="921" customFormat="1" ht="48" x14ac:dyDescent="0.25">
      <c r="A416" s="922"/>
      <c r="B416" s="797" t="s">
        <v>1728</v>
      </c>
      <c r="C416" s="920"/>
      <c r="D416" s="797"/>
      <c r="E416" s="797"/>
      <c r="F416" s="920"/>
    </row>
    <row r="417" spans="1:6" s="921" customFormat="1" ht="12" x14ac:dyDescent="0.25">
      <c r="A417" s="922" t="s">
        <v>9</v>
      </c>
      <c r="B417" s="919" t="s">
        <v>1729</v>
      </c>
      <c r="C417" s="920"/>
      <c r="D417" s="797"/>
      <c r="E417" s="797"/>
      <c r="F417" s="797"/>
    </row>
    <row r="418" spans="1:6" s="921" customFormat="1" ht="36" x14ac:dyDescent="0.25">
      <c r="A418" s="918"/>
      <c r="B418" s="924" t="s">
        <v>1730</v>
      </c>
      <c r="C418" s="919"/>
      <c r="D418" s="801"/>
      <c r="E418" s="801"/>
      <c r="F418" s="919"/>
    </row>
    <row r="419" spans="1:6" s="921" customFormat="1" ht="12" x14ac:dyDescent="0.25">
      <c r="A419" s="922" t="s">
        <v>11</v>
      </c>
      <c r="B419" s="919" t="s">
        <v>1731</v>
      </c>
      <c r="C419" s="920"/>
      <c r="D419" s="797"/>
      <c r="E419" s="797"/>
      <c r="F419" s="797"/>
    </row>
    <row r="420" spans="1:6" s="921" customFormat="1" ht="36" x14ac:dyDescent="0.25">
      <c r="A420" s="922"/>
      <c r="B420" s="924" t="s">
        <v>1732</v>
      </c>
      <c r="C420" s="920"/>
      <c r="D420" s="797"/>
      <c r="E420" s="797"/>
      <c r="F420" s="797"/>
    </row>
    <row r="421" spans="1:6" s="921" customFormat="1" ht="12" x14ac:dyDescent="0.25">
      <c r="A421" s="922" t="s">
        <v>30</v>
      </c>
      <c r="B421" s="919" t="s">
        <v>1733</v>
      </c>
      <c r="C421" s="920"/>
      <c r="D421" s="797"/>
      <c r="E421" s="797"/>
      <c r="F421" s="797"/>
    </row>
    <row r="422" spans="1:6" s="921" customFormat="1" ht="48" x14ac:dyDescent="0.25">
      <c r="A422" s="922"/>
      <c r="B422" s="924" t="s">
        <v>1734</v>
      </c>
      <c r="C422" s="920"/>
      <c r="D422" s="797"/>
      <c r="E422" s="797"/>
      <c r="F422" s="797"/>
    </row>
    <row r="423" spans="1:6" s="921" customFormat="1" ht="12" x14ac:dyDescent="0.25">
      <c r="A423" s="922" t="s">
        <v>32</v>
      </c>
      <c r="B423" s="919" t="s">
        <v>1735</v>
      </c>
      <c r="C423" s="920"/>
      <c r="D423" s="797"/>
      <c r="E423" s="797"/>
      <c r="F423" s="797"/>
    </row>
    <row r="424" spans="1:6" s="921" customFormat="1" ht="84" x14ac:dyDescent="0.25">
      <c r="A424" s="922"/>
      <c r="B424" s="924" t="s">
        <v>1736</v>
      </c>
      <c r="C424" s="920"/>
      <c r="D424" s="797"/>
      <c r="E424" s="797"/>
      <c r="F424" s="797"/>
    </row>
    <row r="425" spans="1:6" s="921" customFormat="1" ht="12" x14ac:dyDescent="0.25">
      <c r="A425" s="918" t="s">
        <v>1755</v>
      </c>
      <c r="B425" s="925" t="s">
        <v>1259</v>
      </c>
      <c r="C425" s="919"/>
      <c r="D425" s="801"/>
      <c r="E425" s="801"/>
      <c r="F425" s="801"/>
    </row>
    <row r="426" spans="1:6" s="921" customFormat="1" ht="36" x14ac:dyDescent="0.25">
      <c r="A426" s="922" t="s">
        <v>5</v>
      </c>
      <c r="B426" s="924" t="s">
        <v>1737</v>
      </c>
      <c r="C426" s="920"/>
      <c r="D426" s="797"/>
      <c r="E426" s="797"/>
      <c r="F426" s="797"/>
    </row>
    <row r="427" spans="1:6" s="921" customFormat="1" ht="12" x14ac:dyDescent="0.25">
      <c r="A427" s="922"/>
      <c r="B427" s="924"/>
      <c r="C427" s="920"/>
      <c r="D427" s="797"/>
      <c r="E427" s="797"/>
      <c r="F427" s="797"/>
    </row>
    <row r="428" spans="1:6" s="921" customFormat="1" ht="12" x14ac:dyDescent="0.25">
      <c r="A428" s="918" t="s">
        <v>1756</v>
      </c>
      <c r="B428" s="919" t="s">
        <v>1738</v>
      </c>
      <c r="C428" s="920"/>
      <c r="D428" s="797"/>
      <c r="E428" s="920"/>
      <c r="F428" s="797"/>
    </row>
    <row r="429" spans="1:6" s="921" customFormat="1" ht="12" x14ac:dyDescent="0.25">
      <c r="A429" s="922" t="s">
        <v>1739</v>
      </c>
      <c r="B429" s="920" t="s">
        <v>1740</v>
      </c>
      <c r="C429" s="920"/>
      <c r="D429" s="797"/>
      <c r="E429" s="920"/>
      <c r="F429" s="797"/>
    </row>
    <row r="430" spans="1:6" s="921" customFormat="1" ht="12" x14ac:dyDescent="0.25">
      <c r="A430" s="922" t="s">
        <v>1741</v>
      </c>
      <c r="B430" s="920" t="s">
        <v>1742</v>
      </c>
      <c r="C430" s="920"/>
      <c r="D430" s="797"/>
      <c r="E430" s="920"/>
      <c r="F430" s="797"/>
    </row>
    <row r="431" spans="1:6" s="921" customFormat="1" ht="12" x14ac:dyDescent="0.25">
      <c r="A431" s="922" t="s">
        <v>1743</v>
      </c>
      <c r="B431" s="920" t="s">
        <v>1744</v>
      </c>
      <c r="C431" s="920"/>
      <c r="D431" s="797"/>
      <c r="E431" s="920"/>
      <c r="F431" s="797"/>
    </row>
    <row r="432" spans="1:6" s="921" customFormat="1" ht="12" x14ac:dyDescent="0.25">
      <c r="A432" s="922" t="s">
        <v>1745</v>
      </c>
      <c r="B432" s="920" t="s">
        <v>1746</v>
      </c>
      <c r="C432" s="920"/>
      <c r="D432" s="797"/>
      <c r="E432" s="920"/>
      <c r="F432" s="797"/>
    </row>
    <row r="433" spans="1:6" s="921" customFormat="1" ht="12" x14ac:dyDescent="0.25">
      <c r="A433" s="922" t="s">
        <v>1747</v>
      </c>
      <c r="B433" s="926" t="s">
        <v>1748</v>
      </c>
      <c r="C433" s="920"/>
      <c r="D433" s="797"/>
      <c r="E433" s="920"/>
      <c r="F433" s="797"/>
    </row>
    <row r="434" spans="1:6" s="921" customFormat="1" ht="12" x14ac:dyDescent="0.25">
      <c r="A434" s="922" t="s">
        <v>1749</v>
      </c>
      <c r="B434" s="926" t="s">
        <v>1750</v>
      </c>
      <c r="C434" s="920"/>
      <c r="D434" s="797"/>
      <c r="E434" s="920"/>
      <c r="F434" s="797"/>
    </row>
    <row r="435" spans="1:6" s="921" customFormat="1" ht="12" x14ac:dyDescent="0.25">
      <c r="A435" s="922" t="s">
        <v>1751</v>
      </c>
      <c r="B435" s="926" t="s">
        <v>1752</v>
      </c>
      <c r="C435" s="920"/>
      <c r="D435" s="797"/>
      <c r="E435" s="920"/>
      <c r="F435" s="797"/>
    </row>
    <row r="436" spans="1:6" s="921" customFormat="1" ht="12" x14ac:dyDescent="0.25">
      <c r="A436" s="922" t="s">
        <v>1753</v>
      </c>
      <c r="B436" s="920" t="s">
        <v>1299</v>
      </c>
      <c r="C436" s="920"/>
      <c r="D436" s="797"/>
      <c r="E436" s="920"/>
      <c r="F436" s="797"/>
    </row>
  </sheetData>
  <sheetProtection password="DCBB" sheet="1" objects="1" scenarios="1"/>
  <mergeCells count="10">
    <mergeCell ref="E350:E352"/>
    <mergeCell ref="C368:C369"/>
    <mergeCell ref="E372:E377"/>
    <mergeCell ref="B379:J379"/>
    <mergeCell ref="A1:F1"/>
    <mergeCell ref="A3:F3"/>
    <mergeCell ref="A4:F4"/>
    <mergeCell ref="D327:D330"/>
    <mergeCell ref="E327:E330"/>
    <mergeCell ref="F327:F330"/>
  </mergeCells>
  <conditionalFormatting sqref="A109:B109">
    <cfRule type="cellIs" dxfId="1171" priority="1" operator="equal">
      <formula>"NA"</formula>
    </cfRule>
    <cfRule type="cellIs" dxfId="1170" priority="2" operator="equal">
      <formula>"NA"</formula>
    </cfRule>
  </conditionalFormatting>
  <conditionalFormatting sqref="A99:B101">
    <cfRule type="cellIs" dxfId="1169" priority="5" operator="equal">
      <formula>"NA"</formula>
    </cfRule>
    <cfRule type="cellIs" dxfId="1168" priority="6" operator="equal">
      <formula>"NA"</formula>
    </cfRule>
  </conditionalFormatting>
  <conditionalFormatting sqref="A104:B108">
    <cfRule type="cellIs" dxfId="1167" priority="3" operator="equal">
      <formula>"NA"</formula>
    </cfRule>
    <cfRule type="cellIs" dxfId="1166" priority="4" operator="equal">
      <formula>"NA"</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A32" sqref="A32:F32"/>
    </sheetView>
  </sheetViews>
  <sheetFormatPr defaultRowHeight="15" x14ac:dyDescent="0.25"/>
  <cols>
    <col min="1" max="1" width="9.140625" style="71"/>
    <col min="2" max="2" width="39" customWidth="1"/>
    <col min="3" max="3" width="20" style="71" customWidth="1"/>
    <col min="4" max="4" width="12.5703125" style="71" bestFit="1" customWidth="1"/>
    <col min="5" max="5" width="18.42578125" customWidth="1"/>
    <col min="6" max="6" width="22.140625" customWidth="1"/>
  </cols>
  <sheetData>
    <row r="1" spans="1:6" ht="23.25" x14ac:dyDescent="0.25">
      <c r="A1" s="1294" t="s">
        <v>303</v>
      </c>
      <c r="B1" s="1294"/>
      <c r="C1" s="1294"/>
      <c r="D1" s="1294"/>
      <c r="E1" s="1294"/>
      <c r="F1" s="1294"/>
    </row>
    <row r="2" spans="1:6" ht="18.75" x14ac:dyDescent="0.25">
      <c r="A2" s="1295" t="str">
        <f>'Form Sc'!A3:B3</f>
        <v>Name of the Unit</v>
      </c>
      <c r="B2" s="1296"/>
      <c r="C2" s="1295" t="str">
        <f>'Form Sc'!C3:J3</f>
        <v xml:space="preserve"> </v>
      </c>
      <c r="D2" s="1297"/>
      <c r="E2" s="1297"/>
      <c r="F2" s="1296"/>
    </row>
    <row r="3" spans="1:6" ht="23.25" x14ac:dyDescent="0.35">
      <c r="A3" s="1286" t="s">
        <v>543</v>
      </c>
      <c r="B3" s="1287"/>
      <c r="C3" s="118" t="s">
        <v>248</v>
      </c>
      <c r="D3" s="118"/>
      <c r="E3" s="109" t="str">
        <f>'Form Sc'!H786</f>
        <v>Yes</v>
      </c>
      <c r="F3" s="109" t="str">
        <f>'Form Sc'!I786</f>
        <v>Yes</v>
      </c>
    </row>
    <row r="4" spans="1:6" ht="49.15" customHeight="1" x14ac:dyDescent="0.25">
      <c r="A4" s="46" t="s">
        <v>123</v>
      </c>
      <c r="B4" s="46" t="s">
        <v>124</v>
      </c>
      <c r="C4" s="46" t="s">
        <v>125</v>
      </c>
      <c r="D4" s="46" t="s">
        <v>91</v>
      </c>
      <c r="E4" s="701" t="str">
        <f>'NF1_Coal Quality'!E4</f>
        <v xml:space="preserve">Baseline Year [BY] </v>
      </c>
      <c r="F4" s="701" t="str">
        <f>'NF1_Coal Quality'!F4</f>
        <v xml:space="preserve"> Assessment Year (2018-19)</v>
      </c>
    </row>
    <row r="5" spans="1:6" x14ac:dyDescent="0.25">
      <c r="A5" s="123">
        <v>1</v>
      </c>
      <c r="B5" s="127" t="s">
        <v>304</v>
      </c>
      <c r="C5" s="123" t="s">
        <v>127</v>
      </c>
      <c r="D5" s="123" t="s">
        <v>27</v>
      </c>
      <c r="E5" s="126">
        <f>E6+E7+E8+E9+E12+E10+E11</f>
        <v>0</v>
      </c>
      <c r="F5" s="126">
        <f>F6+F7+F8+F9+F12+F10+F11</f>
        <v>0</v>
      </c>
    </row>
    <row r="6" spans="1:6" x14ac:dyDescent="0.25">
      <c r="A6" s="110" t="s">
        <v>305</v>
      </c>
      <c r="B6" s="48" t="s">
        <v>306</v>
      </c>
      <c r="C6" s="110" t="s">
        <v>1060</v>
      </c>
      <c r="D6" s="110" t="s">
        <v>27</v>
      </c>
      <c r="E6" s="49">
        <f>'Form Sc'!H85</f>
        <v>0</v>
      </c>
      <c r="F6" s="49">
        <f>'Form Sc'!I85</f>
        <v>0</v>
      </c>
    </row>
    <row r="7" spans="1:6" x14ac:dyDescent="0.25">
      <c r="A7" s="111" t="s">
        <v>307</v>
      </c>
      <c r="B7" s="48" t="s">
        <v>308</v>
      </c>
      <c r="C7" s="110" t="s">
        <v>1061</v>
      </c>
      <c r="D7" s="110" t="s">
        <v>27</v>
      </c>
      <c r="E7" s="49">
        <f>'Form Sc'!H341</f>
        <v>0</v>
      </c>
      <c r="F7" s="49">
        <f>'Form Sc'!I341</f>
        <v>0</v>
      </c>
    </row>
    <row r="8" spans="1:6" x14ac:dyDescent="0.25">
      <c r="A8" s="110" t="s">
        <v>309</v>
      </c>
      <c r="B8" s="48" t="s">
        <v>310</v>
      </c>
      <c r="C8" s="110" t="s">
        <v>1062</v>
      </c>
      <c r="D8" s="110" t="s">
        <v>27</v>
      </c>
      <c r="E8" s="49">
        <f>'Form Sc'!H351</f>
        <v>0</v>
      </c>
      <c r="F8" s="49">
        <f>'Form Sc'!I351</f>
        <v>0</v>
      </c>
    </row>
    <row r="9" spans="1:6" ht="30" x14ac:dyDescent="0.25">
      <c r="A9" s="110" t="s">
        <v>311</v>
      </c>
      <c r="B9" s="48" t="s">
        <v>1085</v>
      </c>
      <c r="C9" s="110" t="s">
        <v>1063</v>
      </c>
      <c r="D9" s="110" t="s">
        <v>27</v>
      </c>
      <c r="E9" s="49">
        <f>'Form Sc'!H365</f>
        <v>0</v>
      </c>
      <c r="F9" s="49">
        <f>'Form Sc'!I365</f>
        <v>0</v>
      </c>
    </row>
    <row r="10" spans="1:6" ht="30" x14ac:dyDescent="0.25">
      <c r="A10" s="110" t="s">
        <v>312</v>
      </c>
      <c r="B10" s="48" t="s">
        <v>1086</v>
      </c>
      <c r="C10" s="110" t="s">
        <v>1065</v>
      </c>
      <c r="D10" s="110" t="s">
        <v>27</v>
      </c>
      <c r="E10" s="49">
        <f>'Form Sc'!H392</f>
        <v>0</v>
      </c>
      <c r="F10" s="49">
        <f>'Form Sc'!I392</f>
        <v>0</v>
      </c>
    </row>
    <row r="11" spans="1:6" ht="30" x14ac:dyDescent="0.25">
      <c r="A11" s="110" t="s">
        <v>530</v>
      </c>
      <c r="B11" s="48" t="s">
        <v>531</v>
      </c>
      <c r="C11" s="110" t="s">
        <v>1068</v>
      </c>
      <c r="D11" s="110" t="s">
        <v>27</v>
      </c>
      <c r="E11" s="49">
        <f>'Form Sc'!H417</f>
        <v>0</v>
      </c>
      <c r="F11" s="49">
        <f>'Form Sc'!I417</f>
        <v>0</v>
      </c>
    </row>
    <row r="12" spans="1:6" x14ac:dyDescent="0.25">
      <c r="A12" s="110" t="s">
        <v>1066</v>
      </c>
      <c r="B12" s="48" t="s">
        <v>313</v>
      </c>
      <c r="C12" s="110" t="s">
        <v>1064</v>
      </c>
      <c r="D12" s="110" t="s">
        <v>27</v>
      </c>
      <c r="E12" s="49">
        <f>'Form Sc'!H386</f>
        <v>0</v>
      </c>
      <c r="F12" s="49">
        <f>'Form Sc'!I386</f>
        <v>0</v>
      </c>
    </row>
    <row r="13" spans="1:6" x14ac:dyDescent="0.25">
      <c r="A13" s="1291"/>
      <c r="B13" s="1292"/>
      <c r="C13" s="1292"/>
      <c r="D13" s="1292"/>
      <c r="E13" s="1292"/>
      <c r="F13" s="1293"/>
    </row>
    <row r="14" spans="1:6" x14ac:dyDescent="0.25">
      <c r="A14" s="110">
        <v>2</v>
      </c>
      <c r="B14" s="48" t="s">
        <v>1069</v>
      </c>
      <c r="C14" s="110" t="s">
        <v>1112</v>
      </c>
      <c r="D14" s="110" t="s">
        <v>27</v>
      </c>
      <c r="E14" s="49">
        <f>'Form Sc'!H443</f>
        <v>0</v>
      </c>
      <c r="F14" s="49">
        <f>'Form Sc'!I443</f>
        <v>0</v>
      </c>
    </row>
    <row r="15" spans="1:6" x14ac:dyDescent="0.25">
      <c r="A15" s="1291"/>
      <c r="B15" s="1292"/>
      <c r="C15" s="1292"/>
      <c r="D15" s="1292"/>
      <c r="E15" s="1292"/>
      <c r="F15" s="1293"/>
    </row>
    <row r="16" spans="1:6" ht="30" x14ac:dyDescent="0.25">
      <c r="A16" s="123">
        <v>3</v>
      </c>
      <c r="B16" s="124" t="s">
        <v>314</v>
      </c>
      <c r="C16" s="125" t="s">
        <v>187</v>
      </c>
      <c r="D16" s="123" t="s">
        <v>27</v>
      </c>
      <c r="E16" s="126">
        <f>'Form Sc'!H445</f>
        <v>0</v>
      </c>
      <c r="F16" s="126">
        <f>'Form Sc'!I445</f>
        <v>0</v>
      </c>
    </row>
    <row r="17" spans="1:7" x14ac:dyDescent="0.25">
      <c r="A17" s="110" t="s">
        <v>1087</v>
      </c>
      <c r="B17" s="48" t="s">
        <v>306</v>
      </c>
      <c r="C17" s="110" t="s">
        <v>305</v>
      </c>
      <c r="D17" s="110" t="s">
        <v>27</v>
      </c>
      <c r="E17" s="49">
        <f>E6</f>
        <v>0</v>
      </c>
      <c r="F17" s="49">
        <f>F6</f>
        <v>0</v>
      </c>
    </row>
    <row r="18" spans="1:7" x14ac:dyDescent="0.25">
      <c r="A18" s="110" t="s">
        <v>1088</v>
      </c>
      <c r="B18" s="48" t="s">
        <v>308</v>
      </c>
      <c r="C18" s="110" t="s">
        <v>307</v>
      </c>
      <c r="D18" s="110" t="s">
        <v>27</v>
      </c>
      <c r="E18" s="49">
        <f>IF(AND(E7&gt;E8,E7&gt;E9,E7&gt;E10,E7&gt;E11,E7&gt;E12),E7-E14,E7)</f>
        <v>0</v>
      </c>
      <c r="F18" s="49">
        <f>IF(AND(F7&gt;F8,F7&gt;F9,F7&gt;F10,F7&gt;F11,F7&gt;F12),F7-F14,F7)</f>
        <v>0</v>
      </c>
    </row>
    <row r="19" spans="1:7" ht="30" x14ac:dyDescent="0.25">
      <c r="A19" s="110" t="s">
        <v>1089</v>
      </c>
      <c r="B19" s="48" t="s">
        <v>315</v>
      </c>
      <c r="C19" s="122" t="s">
        <v>1070</v>
      </c>
      <c r="D19" s="110" t="s">
        <v>27</v>
      </c>
      <c r="E19" s="49">
        <f>IF(AND(E8&gt;E7,E8&gt;E9,E8&gt;E10,E8&gt;E11,E8&gt;E12),E8-E14,E8)</f>
        <v>0</v>
      </c>
      <c r="F19" s="49">
        <f>IF(AND(F8&gt;F7,F8&gt;F9,F8&gt;F10,F8&gt;F11,F8&gt;F12),F8-F14,F8)</f>
        <v>0</v>
      </c>
    </row>
    <row r="20" spans="1:7" ht="30" x14ac:dyDescent="0.25">
      <c r="A20" s="110" t="s">
        <v>1090</v>
      </c>
      <c r="B20" s="48" t="s">
        <v>316</v>
      </c>
      <c r="C20" s="122" t="s">
        <v>1071</v>
      </c>
      <c r="D20" s="110" t="s">
        <v>27</v>
      </c>
      <c r="E20" s="49">
        <f>IF(AND(E9&gt;E7,E9&gt;E8,E9&gt;E10,E9&gt;E11,E9&gt;E12),E9-E14,E9)</f>
        <v>0</v>
      </c>
      <c r="F20" s="49">
        <f>IF(AND(F9&gt;F7,F9&gt;F8,F9&gt;F10,F9&gt;F11,F9&gt;F12),F9-F14,F9)</f>
        <v>0</v>
      </c>
    </row>
    <row r="21" spans="1:7" ht="30" x14ac:dyDescent="0.25">
      <c r="A21" s="110" t="s">
        <v>1091</v>
      </c>
      <c r="B21" s="48" t="s">
        <v>1094</v>
      </c>
      <c r="C21" s="122" t="s">
        <v>1072</v>
      </c>
      <c r="D21" s="110" t="s">
        <v>27</v>
      </c>
      <c r="E21" s="49">
        <f>IF(AND(E10&gt;E7,E10&gt;E8,E10&gt;E9,E10&gt;E11,E10&gt;E12),E10-E14,E10)</f>
        <v>0</v>
      </c>
      <c r="F21" s="49">
        <f>IF(AND(F10&gt;F7,F10&gt;F8,F10&gt;F9,F10&gt;F11,F10&gt;F12),F10-F14,F10)</f>
        <v>0</v>
      </c>
    </row>
    <row r="22" spans="1:7" ht="30" x14ac:dyDescent="0.25">
      <c r="A22" s="110" t="s">
        <v>1092</v>
      </c>
      <c r="B22" s="48" t="s">
        <v>531</v>
      </c>
      <c r="C22" s="122" t="s">
        <v>1073</v>
      </c>
      <c r="D22" s="121" t="s">
        <v>27</v>
      </c>
      <c r="E22" s="584">
        <f>IF(AND(E11&gt;E7,E11&gt;E8,E11&gt;E9,E11&gt;E10,E11&gt;E12),E11-E14,E11)</f>
        <v>0</v>
      </c>
      <c r="F22" s="584">
        <f>IF(AND(F11&gt;F7,F11&gt;F8,F11&gt;F9,F11&gt;F10,F11&gt;F12),F11-F14,F11)</f>
        <v>0</v>
      </c>
    </row>
    <row r="23" spans="1:7" x14ac:dyDescent="0.25">
      <c r="A23" s="110" t="s">
        <v>1093</v>
      </c>
      <c r="B23" s="48" t="s">
        <v>317</v>
      </c>
      <c r="C23" s="122" t="s">
        <v>1074</v>
      </c>
      <c r="D23" s="110" t="s">
        <v>27</v>
      </c>
      <c r="E23" s="49">
        <f>IF(AND(E12&gt;E7,E12&gt;E8,E12&gt;E9,E12&gt;E10,E12&gt;E11),E12-E14,E12)</f>
        <v>0</v>
      </c>
      <c r="F23" s="49">
        <f>IF(AND(F12&gt;F7,F12&gt;F8,F12&gt;F9,F12&gt;F10,F12&gt;F11),F12-F14,F12)</f>
        <v>0</v>
      </c>
    </row>
    <row r="24" spans="1:7" ht="30" x14ac:dyDescent="0.25">
      <c r="A24" s="123">
        <v>4</v>
      </c>
      <c r="B24" s="124" t="s">
        <v>318</v>
      </c>
      <c r="C24" s="125" t="s">
        <v>1075</v>
      </c>
      <c r="D24" s="123" t="s">
        <v>27</v>
      </c>
      <c r="E24" s="126">
        <f>E16-E23</f>
        <v>0</v>
      </c>
      <c r="F24" s="126">
        <f>F16-F23</f>
        <v>0</v>
      </c>
    </row>
    <row r="25" spans="1:7" ht="30" x14ac:dyDescent="0.25">
      <c r="A25" s="111">
        <v>5</v>
      </c>
      <c r="B25" s="47" t="s">
        <v>319</v>
      </c>
      <c r="C25" s="50" t="s">
        <v>1111</v>
      </c>
      <c r="D25" s="110" t="s">
        <v>129</v>
      </c>
      <c r="E25" s="593">
        <v>860</v>
      </c>
      <c r="F25" s="593">
        <v>860</v>
      </c>
    </row>
    <row r="26" spans="1:7" x14ac:dyDescent="0.25">
      <c r="A26" s="110">
        <v>6</v>
      </c>
      <c r="B26" s="47" t="s">
        <v>320</v>
      </c>
      <c r="C26" s="110" t="s">
        <v>1106</v>
      </c>
      <c r="D26" s="110" t="s">
        <v>129</v>
      </c>
      <c r="E26" s="49">
        <f>'Form Sc'!H722</f>
        <v>0</v>
      </c>
      <c r="F26" s="49">
        <f>'Form Sc'!I722</f>
        <v>0</v>
      </c>
    </row>
    <row r="27" spans="1:7" x14ac:dyDescent="0.25">
      <c r="A27" s="111">
        <v>7</v>
      </c>
      <c r="B27" s="47" t="s">
        <v>321</v>
      </c>
      <c r="C27" s="110" t="s">
        <v>1107</v>
      </c>
      <c r="D27" s="110" t="s">
        <v>129</v>
      </c>
      <c r="E27" s="49">
        <f>'Form Sc'!H723</f>
        <v>0</v>
      </c>
      <c r="F27" s="49">
        <f>'Form Sc'!I723</f>
        <v>0</v>
      </c>
    </row>
    <row r="28" spans="1:7" x14ac:dyDescent="0.25">
      <c r="A28" s="111">
        <v>8</v>
      </c>
      <c r="B28" s="47" t="s">
        <v>322</v>
      </c>
      <c r="C28" s="110" t="s">
        <v>1108</v>
      </c>
      <c r="D28" s="110" t="s">
        <v>129</v>
      </c>
      <c r="E28" s="49">
        <f>'Form Sc'!H724</f>
        <v>0</v>
      </c>
      <c r="F28" s="49">
        <f>'Form Sc'!I724</f>
        <v>0</v>
      </c>
    </row>
    <row r="29" spans="1:7" ht="30" x14ac:dyDescent="0.25">
      <c r="A29" s="111">
        <v>9</v>
      </c>
      <c r="B29" s="48" t="s">
        <v>1095</v>
      </c>
      <c r="C29" s="110" t="s">
        <v>1110</v>
      </c>
      <c r="D29" s="121" t="s">
        <v>129</v>
      </c>
      <c r="E29" s="49">
        <f>'Form Sc'!H726</f>
        <v>0</v>
      </c>
      <c r="F29" s="590">
        <f>'Form Sc'!I726</f>
        <v>0</v>
      </c>
      <c r="G29" s="592"/>
    </row>
    <row r="30" spans="1:7" ht="30" x14ac:dyDescent="0.25">
      <c r="A30" s="111">
        <v>10</v>
      </c>
      <c r="B30" s="48" t="s">
        <v>532</v>
      </c>
      <c r="C30" s="110" t="s">
        <v>1109</v>
      </c>
      <c r="D30" s="110" t="s">
        <v>129</v>
      </c>
      <c r="E30" s="49">
        <f>'Form Sc'!H725</f>
        <v>0</v>
      </c>
      <c r="F30" s="49">
        <f>'Form Sc'!I725</f>
        <v>0</v>
      </c>
    </row>
    <row r="31" spans="1:7" x14ac:dyDescent="0.25">
      <c r="A31" s="110">
        <v>11</v>
      </c>
      <c r="B31" s="48" t="s">
        <v>1155</v>
      </c>
      <c r="C31" s="110" t="s">
        <v>1156</v>
      </c>
      <c r="D31" s="121" t="s">
        <v>129</v>
      </c>
      <c r="E31" s="1111">
        <f>IFERROR((E26*E18+E27*E19+E28*E20+E30*E22+E29*E21)/SUM(E18:E22),0)</f>
        <v>0</v>
      </c>
      <c r="F31" s="1111">
        <f>IFERROR((F26*F18+F27*F19+F28*F20+F30*F22+F29*F21)/SUM(F18:F22),0)</f>
        <v>0</v>
      </c>
      <c r="G31" s="591"/>
    </row>
    <row r="32" spans="1:7" x14ac:dyDescent="0.25">
      <c r="A32" s="1130">
        <v>12</v>
      </c>
      <c r="B32" s="1131" t="s">
        <v>323</v>
      </c>
      <c r="C32" s="1130" t="s">
        <v>127</v>
      </c>
      <c r="D32" s="1130" t="s">
        <v>129</v>
      </c>
      <c r="E32" s="1132">
        <f>E45</f>
        <v>0</v>
      </c>
      <c r="F32" s="1132">
        <f>F45</f>
        <v>0</v>
      </c>
    </row>
    <row r="33" spans="1:6" x14ac:dyDescent="0.25">
      <c r="A33" s="1291"/>
      <c r="B33" s="1292"/>
      <c r="C33" s="1292"/>
      <c r="D33" s="1292"/>
      <c r="E33" s="1292"/>
      <c r="F33" s="1293"/>
    </row>
    <row r="34" spans="1:6" x14ac:dyDescent="0.25">
      <c r="A34" s="585">
        <v>13</v>
      </c>
      <c r="B34" s="586" t="s">
        <v>1096</v>
      </c>
      <c r="C34" s="110" t="s">
        <v>1113</v>
      </c>
      <c r="D34" s="110" t="s">
        <v>13</v>
      </c>
      <c r="E34" s="587">
        <f>'Form Sc'!H342</f>
        <v>0</v>
      </c>
      <c r="F34" s="587">
        <f>'Form Sc'!I342</f>
        <v>0</v>
      </c>
    </row>
    <row r="35" spans="1:6" x14ac:dyDescent="0.25">
      <c r="A35" s="111">
        <v>14</v>
      </c>
      <c r="B35" s="50" t="s">
        <v>324</v>
      </c>
      <c r="C35" s="110" t="s">
        <v>1114</v>
      </c>
      <c r="D35" s="110" t="s">
        <v>13</v>
      </c>
      <c r="E35" s="588">
        <f>'Form Sc'!H352</f>
        <v>0</v>
      </c>
      <c r="F35" s="588">
        <f>'Form Sc'!I352</f>
        <v>0</v>
      </c>
    </row>
    <row r="36" spans="1:6" x14ac:dyDescent="0.25">
      <c r="A36" s="585">
        <v>15</v>
      </c>
      <c r="B36" s="50" t="s">
        <v>325</v>
      </c>
      <c r="C36" s="110" t="s">
        <v>1115</v>
      </c>
      <c r="D36" s="110" t="s">
        <v>13</v>
      </c>
      <c r="E36" s="588">
        <f>'Form Sc'!H366</f>
        <v>0</v>
      </c>
      <c r="F36" s="588">
        <f>'Form Sc'!I366</f>
        <v>0</v>
      </c>
    </row>
    <row r="37" spans="1:6" s="23" customFormat="1" ht="33.75" customHeight="1" x14ac:dyDescent="0.25">
      <c r="A37" s="111">
        <v>16</v>
      </c>
      <c r="B37" s="50" t="s">
        <v>1097</v>
      </c>
      <c r="C37" s="110" t="s">
        <v>1116</v>
      </c>
      <c r="D37" s="122" t="s">
        <v>13</v>
      </c>
      <c r="E37" s="589">
        <f>'Form Sc'!H393</f>
        <v>0</v>
      </c>
      <c r="F37" s="589">
        <f>'Form Sc'!I393</f>
        <v>0</v>
      </c>
    </row>
    <row r="38" spans="1:6" s="23" customFormat="1" ht="16.5" x14ac:dyDescent="0.25">
      <c r="A38" s="585">
        <v>17</v>
      </c>
      <c r="B38" s="50" t="s">
        <v>535</v>
      </c>
      <c r="C38" s="110" t="s">
        <v>1117</v>
      </c>
      <c r="D38" s="122" t="s">
        <v>13</v>
      </c>
      <c r="E38" s="589">
        <f>'Form Sc'!H418</f>
        <v>0</v>
      </c>
      <c r="F38" s="589">
        <f>'Form Sc'!I418</f>
        <v>0</v>
      </c>
    </row>
    <row r="39" spans="1:6" s="23" customFormat="1" ht="16.5" x14ac:dyDescent="0.25">
      <c r="A39" s="1291"/>
      <c r="B39" s="1292"/>
      <c r="C39" s="1292"/>
      <c r="D39" s="1292"/>
      <c r="E39" s="1292"/>
      <c r="F39" s="1293"/>
    </row>
    <row r="40" spans="1:6" s="23" customFormat="1" ht="16.5" x14ac:dyDescent="0.25">
      <c r="A40" s="111">
        <v>18</v>
      </c>
      <c r="B40" s="50" t="s">
        <v>1098</v>
      </c>
      <c r="C40" s="110" t="s">
        <v>1118</v>
      </c>
      <c r="D40" s="110" t="s">
        <v>129</v>
      </c>
      <c r="E40" s="1112">
        <f t="shared" ref="E40:F44" si="0">E26/(1-E34/100)</f>
        <v>0</v>
      </c>
      <c r="F40" s="1112">
        <f t="shared" si="0"/>
        <v>0</v>
      </c>
    </row>
    <row r="41" spans="1:6" x14ac:dyDescent="0.25">
      <c r="A41" s="111">
        <v>19</v>
      </c>
      <c r="B41" s="47" t="s">
        <v>326</v>
      </c>
      <c r="C41" s="110" t="s">
        <v>1119</v>
      </c>
      <c r="D41" s="110" t="s">
        <v>129</v>
      </c>
      <c r="E41" s="49">
        <f t="shared" si="0"/>
        <v>0</v>
      </c>
      <c r="F41" s="49">
        <f t="shared" si="0"/>
        <v>0</v>
      </c>
    </row>
    <row r="42" spans="1:6" x14ac:dyDescent="0.25">
      <c r="A42" s="111">
        <v>20</v>
      </c>
      <c r="B42" s="47" t="s">
        <v>327</v>
      </c>
      <c r="C42" s="110" t="s">
        <v>1120</v>
      </c>
      <c r="D42" s="110" t="s">
        <v>129</v>
      </c>
      <c r="E42" s="49">
        <f t="shared" si="0"/>
        <v>0</v>
      </c>
      <c r="F42" s="49">
        <f t="shared" si="0"/>
        <v>0</v>
      </c>
    </row>
    <row r="43" spans="1:6" ht="30" x14ac:dyDescent="0.25">
      <c r="A43" s="111">
        <v>21</v>
      </c>
      <c r="B43" s="50" t="s">
        <v>1099</v>
      </c>
      <c r="C43" s="110" t="s">
        <v>1121</v>
      </c>
      <c r="D43" s="110" t="s">
        <v>129</v>
      </c>
      <c r="E43" s="49">
        <f t="shared" si="0"/>
        <v>0</v>
      </c>
      <c r="F43" s="49">
        <f t="shared" si="0"/>
        <v>0</v>
      </c>
    </row>
    <row r="44" spans="1:6" ht="30" x14ac:dyDescent="0.25">
      <c r="A44" s="111">
        <v>22</v>
      </c>
      <c r="B44" s="50" t="s">
        <v>533</v>
      </c>
      <c r="C44" s="110" t="s">
        <v>1122</v>
      </c>
      <c r="D44" s="110" t="s">
        <v>129</v>
      </c>
      <c r="E44" s="588">
        <f t="shared" si="0"/>
        <v>0</v>
      </c>
      <c r="F44" s="588">
        <f t="shared" si="0"/>
        <v>0</v>
      </c>
    </row>
    <row r="45" spans="1:6" x14ac:dyDescent="0.25">
      <c r="A45" s="123">
        <v>23</v>
      </c>
      <c r="B45" s="127" t="s">
        <v>1154</v>
      </c>
      <c r="C45" s="123" t="s">
        <v>1141</v>
      </c>
      <c r="D45" s="123" t="s">
        <v>129</v>
      </c>
      <c r="E45" s="123">
        <f>IFERROR((E40*E18+E41*E19+E42*E20+E43*E21+E44*E22)/SUM(E18:E22),0)</f>
        <v>0</v>
      </c>
      <c r="F45" s="123">
        <f>IFERROR((F40*F18+F41*F19+F42*F20+F43*F21+F44*F22)/SUM(F18:F22),0)</f>
        <v>0</v>
      </c>
    </row>
    <row r="46" spans="1:6" x14ac:dyDescent="0.25">
      <c r="A46" s="1291"/>
      <c r="B46" s="1292"/>
      <c r="C46" s="1292"/>
      <c r="D46" s="1292"/>
      <c r="E46" s="1292"/>
      <c r="F46" s="1293"/>
    </row>
    <row r="47" spans="1:6" x14ac:dyDescent="0.25">
      <c r="A47" s="111">
        <v>24</v>
      </c>
      <c r="B47" s="50" t="s">
        <v>328</v>
      </c>
      <c r="C47" s="110" t="s">
        <v>1123</v>
      </c>
      <c r="D47" s="110" t="s">
        <v>13</v>
      </c>
      <c r="E47" s="51">
        <f t="shared" ref="E47:E52" si="1">IFERROR((E17*100/$E$24),0)</f>
        <v>0</v>
      </c>
      <c r="F47" s="51">
        <f t="shared" ref="F47:F52" si="2">IFERROR((F17*100/$F$24),0)</f>
        <v>0</v>
      </c>
    </row>
    <row r="48" spans="1:6" x14ac:dyDescent="0.25">
      <c r="A48" s="110">
        <v>25</v>
      </c>
      <c r="B48" s="50" t="s">
        <v>329</v>
      </c>
      <c r="C48" s="110" t="s">
        <v>1124</v>
      </c>
      <c r="D48" s="110" t="s">
        <v>13</v>
      </c>
      <c r="E48" s="51">
        <f t="shared" si="1"/>
        <v>0</v>
      </c>
      <c r="F48" s="51">
        <f t="shared" si="2"/>
        <v>0</v>
      </c>
    </row>
    <row r="49" spans="1:6" x14ac:dyDescent="0.25">
      <c r="A49" s="111">
        <v>26</v>
      </c>
      <c r="B49" s="50" t="s">
        <v>330</v>
      </c>
      <c r="C49" s="110" t="s">
        <v>1125</v>
      </c>
      <c r="D49" s="110" t="s">
        <v>13</v>
      </c>
      <c r="E49" s="51">
        <f t="shared" si="1"/>
        <v>0</v>
      </c>
      <c r="F49" s="51">
        <f t="shared" si="2"/>
        <v>0</v>
      </c>
    </row>
    <row r="50" spans="1:6" x14ac:dyDescent="0.25">
      <c r="A50" s="110">
        <v>27</v>
      </c>
      <c r="B50" s="50" t="s">
        <v>331</v>
      </c>
      <c r="C50" s="110" t="s">
        <v>1126</v>
      </c>
      <c r="D50" s="110" t="s">
        <v>13</v>
      </c>
      <c r="E50" s="51">
        <f t="shared" si="1"/>
        <v>0</v>
      </c>
      <c r="F50" s="51">
        <f t="shared" si="2"/>
        <v>0</v>
      </c>
    </row>
    <row r="51" spans="1:6" ht="20.25" customHeight="1" x14ac:dyDescent="0.25">
      <c r="A51" s="111">
        <v>28</v>
      </c>
      <c r="B51" s="50" t="s">
        <v>1101</v>
      </c>
      <c r="C51" s="110" t="s">
        <v>1127</v>
      </c>
      <c r="D51" s="110" t="s">
        <v>13</v>
      </c>
      <c r="E51" s="51">
        <f t="shared" si="1"/>
        <v>0</v>
      </c>
      <c r="F51" s="51">
        <f t="shared" si="2"/>
        <v>0</v>
      </c>
    </row>
    <row r="52" spans="1:6" s="23" customFormat="1" ht="19.5" customHeight="1" x14ac:dyDescent="0.25">
      <c r="A52" s="110">
        <v>29</v>
      </c>
      <c r="B52" s="50" t="s">
        <v>534</v>
      </c>
      <c r="C52" s="110" t="s">
        <v>1128</v>
      </c>
      <c r="D52" s="96" t="s">
        <v>13</v>
      </c>
      <c r="E52" s="51">
        <f t="shared" si="1"/>
        <v>0</v>
      </c>
      <c r="F52" s="51">
        <f t="shared" si="2"/>
        <v>0</v>
      </c>
    </row>
    <row r="53" spans="1:6" s="23" customFormat="1" ht="16.5" x14ac:dyDescent="0.25">
      <c r="A53" s="1291"/>
      <c r="B53" s="1292"/>
      <c r="C53" s="1292"/>
      <c r="D53" s="1292"/>
      <c r="E53" s="1292"/>
      <c r="F53" s="1293"/>
    </row>
    <row r="54" spans="1:6" ht="45" x14ac:dyDescent="0.25">
      <c r="A54" s="111">
        <v>30</v>
      </c>
      <c r="B54" s="47" t="s">
        <v>332</v>
      </c>
      <c r="C54" s="122" t="s">
        <v>1129</v>
      </c>
      <c r="D54" s="110" t="s">
        <v>129</v>
      </c>
      <c r="E54" s="49">
        <f>IF(E16=0, 0, (E17*E25+E18*E26+E19*E27+E20*E28+E21*E29+E22*E30)/E24)</f>
        <v>0</v>
      </c>
      <c r="F54" s="49">
        <f>IF(F16=0, 0, (F17*F25+F18*F26+F19*F27+F20*F28+F21*F29+F22*F30)/F24)</f>
        <v>0</v>
      </c>
    </row>
    <row r="55" spans="1:6" ht="75" x14ac:dyDescent="0.25">
      <c r="A55" s="111">
        <v>31</v>
      </c>
      <c r="B55" s="47" t="s">
        <v>333</v>
      </c>
      <c r="C55" s="122" t="s">
        <v>1130</v>
      </c>
      <c r="D55" s="110" t="s">
        <v>129</v>
      </c>
      <c r="E55" s="49"/>
      <c r="F55" s="49">
        <f>(F25*$E$47+F26*$E$48+F27*$E$49+F28*$E$50+F30*$E$52+F29*$E$51)/100</f>
        <v>0</v>
      </c>
    </row>
    <row r="56" spans="1:6" ht="30" x14ac:dyDescent="0.25">
      <c r="A56" s="125">
        <v>32</v>
      </c>
      <c r="B56" s="124" t="s">
        <v>334</v>
      </c>
      <c r="C56" s="125" t="s">
        <v>1131</v>
      </c>
      <c r="D56" s="123" t="s">
        <v>137</v>
      </c>
      <c r="E56" s="126"/>
      <c r="F56" s="126">
        <f>F24*(F54-F55)/10</f>
        <v>0</v>
      </c>
    </row>
    <row r="57" spans="1:6" ht="30" x14ac:dyDescent="0.25">
      <c r="A57" s="125">
        <v>33</v>
      </c>
      <c r="B57" s="124" t="s">
        <v>335</v>
      </c>
      <c r="C57" s="125" t="s">
        <v>1132</v>
      </c>
      <c r="D57" s="123" t="s">
        <v>137</v>
      </c>
      <c r="E57" s="126"/>
      <c r="F57" s="126">
        <f>(F14-E14)*(F45-F32)/10</f>
        <v>0</v>
      </c>
    </row>
    <row r="58" spans="1:6" x14ac:dyDescent="0.25">
      <c r="A58" s="125">
        <v>34</v>
      </c>
      <c r="B58" s="124" t="s">
        <v>336</v>
      </c>
      <c r="C58" s="123" t="s">
        <v>1133</v>
      </c>
      <c r="D58" s="123" t="s">
        <v>137</v>
      </c>
      <c r="E58" s="126"/>
      <c r="F58" s="126">
        <f>IF(AND(E3="yes",F3="yes"),F56+F57,0)</f>
        <v>0</v>
      </c>
    </row>
  </sheetData>
  <sheetProtection algorithmName="SHA-512" hashValue="kw4GdIb6j41otCkvuTIZ/mrGqpAFOXJ0KVORAS/FYoxFcWJKuuwaYcvyWsL2Qgs9PayIAGYjICUK+p3O/7qvOw==" saltValue="x4YDoV8px1U4IaJggyfUCg==" spinCount="100000" sheet="1" objects="1" scenarios="1"/>
  <mergeCells count="10">
    <mergeCell ref="A1:F1"/>
    <mergeCell ref="A2:B2"/>
    <mergeCell ref="C2:F2"/>
    <mergeCell ref="A3:B3"/>
    <mergeCell ref="A13:F13"/>
    <mergeCell ref="A15:F15"/>
    <mergeCell ref="A33:F33"/>
    <mergeCell ref="A39:F39"/>
    <mergeCell ref="A46:F46"/>
    <mergeCell ref="A53:F5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I14" sqref="I14"/>
    </sheetView>
  </sheetViews>
  <sheetFormatPr defaultRowHeight="15" x14ac:dyDescent="0.25"/>
  <cols>
    <col min="1" max="1" width="5.7109375" bestFit="1" customWidth="1"/>
    <col min="2" max="2" width="36.85546875" bestFit="1" customWidth="1"/>
    <col min="3" max="3" width="18.28515625" customWidth="1"/>
    <col min="4" max="4" width="13.5703125" customWidth="1"/>
    <col min="5" max="5" width="13.85546875" style="71" customWidth="1"/>
    <col min="6" max="6" width="14.42578125" style="71" customWidth="1"/>
    <col min="7" max="7" width="10.85546875" bestFit="1" customWidth="1"/>
    <col min="8" max="8" width="10.5703125" bestFit="1" customWidth="1"/>
    <col min="9" max="9" width="21.140625" bestFit="1" customWidth="1"/>
    <col min="11" max="11" width="10.85546875" bestFit="1" customWidth="1"/>
  </cols>
  <sheetData>
    <row r="1" spans="1:11" ht="15.75" x14ac:dyDescent="0.25">
      <c r="A1" s="696"/>
      <c r="B1" s="1301" t="s">
        <v>499</v>
      </c>
      <c r="C1" s="1301"/>
      <c r="D1" s="1301"/>
      <c r="E1" s="1301"/>
      <c r="F1" s="1301"/>
    </row>
    <row r="2" spans="1:11" ht="16.5" thickBot="1" x14ac:dyDescent="0.3">
      <c r="A2" s="599"/>
      <c r="B2" s="659"/>
      <c r="C2" s="1302">
        <f>'General Information'!C3:G3</f>
        <v>0</v>
      </c>
      <c r="D2" s="1302"/>
      <c r="E2" s="1302"/>
      <c r="F2" s="1302"/>
    </row>
    <row r="3" spans="1:11" s="706" customFormat="1" ht="25.5" x14ac:dyDescent="0.2">
      <c r="A3" s="702" t="s">
        <v>123</v>
      </c>
      <c r="B3" s="703" t="s">
        <v>509</v>
      </c>
      <c r="C3" s="704" t="s">
        <v>277</v>
      </c>
      <c r="D3" s="704" t="s">
        <v>91</v>
      </c>
      <c r="E3" s="705" t="str">
        <f>'NF2_Power Mix '!E4</f>
        <v xml:space="preserve">Baseline Year [BY] </v>
      </c>
      <c r="F3" s="705" t="str">
        <f>'NF2_Power Mix '!F4</f>
        <v xml:space="preserve"> Assessment Year (2018-19)</v>
      </c>
      <c r="I3" s="707"/>
      <c r="J3" s="707"/>
      <c r="K3" s="707"/>
    </row>
    <row r="4" spans="1:11" x14ac:dyDescent="0.25">
      <c r="A4" s="604">
        <v>1</v>
      </c>
      <c r="B4" s="1" t="s">
        <v>1218</v>
      </c>
      <c r="C4" s="70" t="s">
        <v>1173</v>
      </c>
      <c r="D4" s="70" t="s">
        <v>1049</v>
      </c>
      <c r="E4" s="635">
        <f>'Form Sc'!H10</f>
        <v>0</v>
      </c>
      <c r="F4" s="660">
        <f>'Form Sc'!I10</f>
        <v>0</v>
      </c>
      <c r="I4" s="2"/>
      <c r="J4" s="2"/>
      <c r="K4" s="2"/>
    </row>
    <row r="5" spans="1:11" x14ac:dyDescent="0.25">
      <c r="A5" s="604">
        <v>2</v>
      </c>
      <c r="B5" s="1" t="s">
        <v>1219</v>
      </c>
      <c r="C5" s="70" t="s">
        <v>1207</v>
      </c>
      <c r="D5" s="70" t="s">
        <v>18</v>
      </c>
      <c r="E5" s="636">
        <f>'Form Sc'!H744</f>
        <v>0</v>
      </c>
      <c r="F5" s="636">
        <f>'Form Sc'!I744</f>
        <v>0</v>
      </c>
      <c r="I5" s="2"/>
      <c r="J5" s="2"/>
      <c r="K5" s="2"/>
    </row>
    <row r="6" spans="1:11" x14ac:dyDescent="0.25">
      <c r="A6" s="604">
        <v>3</v>
      </c>
      <c r="B6" s="1" t="s">
        <v>1170</v>
      </c>
      <c r="C6" s="70" t="s">
        <v>1174</v>
      </c>
      <c r="D6" s="70" t="s">
        <v>18</v>
      </c>
      <c r="E6" s="635">
        <f>'Form Sc'!H746</f>
        <v>0</v>
      </c>
      <c r="F6" s="660">
        <f>'Form Sc'!I746</f>
        <v>0</v>
      </c>
      <c r="G6" s="617"/>
      <c r="I6" s="2"/>
      <c r="J6" s="2"/>
      <c r="K6" s="2"/>
    </row>
    <row r="7" spans="1:11" x14ac:dyDescent="0.25">
      <c r="A7" s="604">
        <v>4</v>
      </c>
      <c r="B7" s="1" t="s">
        <v>1171</v>
      </c>
      <c r="C7" s="70" t="s">
        <v>1177</v>
      </c>
      <c r="D7" s="70" t="s">
        <v>18</v>
      </c>
      <c r="E7" s="635">
        <f>'Form Sc'!H745</f>
        <v>0</v>
      </c>
      <c r="F7" s="660">
        <f>'Form Sc'!I745</f>
        <v>0</v>
      </c>
      <c r="G7" s="617"/>
      <c r="H7" s="654"/>
      <c r="I7" s="2"/>
      <c r="J7" s="2"/>
      <c r="K7" s="2"/>
    </row>
    <row r="8" spans="1:11" ht="30" x14ac:dyDescent="0.25">
      <c r="A8" s="604">
        <v>5</v>
      </c>
      <c r="B8" s="614" t="s">
        <v>1205</v>
      </c>
      <c r="C8" s="70" t="s">
        <v>1175</v>
      </c>
      <c r="D8" s="70" t="s">
        <v>18</v>
      </c>
      <c r="E8" s="635">
        <f>'Form Sc'!H747</f>
        <v>0</v>
      </c>
      <c r="F8" s="660">
        <f>'Form Sc'!I747</f>
        <v>0</v>
      </c>
      <c r="G8" s="617"/>
      <c r="I8" s="2"/>
      <c r="J8" s="2"/>
      <c r="K8" s="2"/>
    </row>
    <row r="9" spans="1:11" ht="15.75" thickBot="1" x14ac:dyDescent="0.3">
      <c r="A9" s="605">
        <v>6</v>
      </c>
      <c r="B9" s="606" t="s">
        <v>138</v>
      </c>
      <c r="C9" s="607" t="s">
        <v>1176</v>
      </c>
      <c r="D9" s="607" t="s">
        <v>18</v>
      </c>
      <c r="E9" s="661">
        <f>'Form Sc'!H748</f>
        <v>0</v>
      </c>
      <c r="F9" s="662">
        <f>'Form Sc'!I748</f>
        <v>0</v>
      </c>
      <c r="G9" s="616"/>
      <c r="I9" s="2"/>
      <c r="J9" s="2"/>
      <c r="K9" s="2"/>
    </row>
    <row r="10" spans="1:11" ht="15" customHeight="1" x14ac:dyDescent="0.25">
      <c r="A10" s="601">
        <v>7</v>
      </c>
      <c r="B10" s="602" t="s">
        <v>139</v>
      </c>
      <c r="C10" s="603" t="s">
        <v>1202</v>
      </c>
      <c r="D10" s="603" t="s">
        <v>13</v>
      </c>
      <c r="E10" s="637">
        <f>IF(E5=0,0,(E9/E5))</f>
        <v>0</v>
      </c>
      <c r="F10" s="638">
        <f>IF(F5=0,0,(F9/F5))</f>
        <v>0</v>
      </c>
      <c r="H10" s="615"/>
      <c r="I10" s="615"/>
      <c r="J10" s="76"/>
      <c r="K10" s="76"/>
    </row>
    <row r="11" spans="1:11" x14ac:dyDescent="0.25">
      <c r="A11" s="604">
        <v>8</v>
      </c>
      <c r="B11" s="1" t="s">
        <v>1216</v>
      </c>
      <c r="C11" s="70" t="s">
        <v>1203</v>
      </c>
      <c r="D11" s="70" t="s">
        <v>13</v>
      </c>
      <c r="E11" s="639">
        <f>IF(E5=0,0,(E7/E5))</f>
        <v>0</v>
      </c>
      <c r="F11" s="640">
        <f>IF(F5=0,0,(F7/F5))</f>
        <v>0</v>
      </c>
      <c r="G11" s="657"/>
      <c r="H11" s="655"/>
      <c r="I11" s="656"/>
      <c r="J11" s="76"/>
      <c r="K11" s="76"/>
    </row>
    <row r="12" spans="1:11" ht="15.75" thickBot="1" x14ac:dyDescent="0.3">
      <c r="A12" s="605">
        <v>9</v>
      </c>
      <c r="B12" s="606" t="s">
        <v>1217</v>
      </c>
      <c r="C12" s="607" t="s">
        <v>1204</v>
      </c>
      <c r="D12" s="607" t="s">
        <v>13</v>
      </c>
      <c r="E12" s="641">
        <f>IF(E5=0,0,(E6+E8)/E5)</f>
        <v>0</v>
      </c>
      <c r="F12" s="642">
        <f>IF(F5=0,0,(F6+F8)/F5)</f>
        <v>0</v>
      </c>
      <c r="G12" s="657"/>
      <c r="H12" s="658"/>
      <c r="I12" s="615"/>
      <c r="J12" s="76"/>
      <c r="K12" s="76"/>
    </row>
    <row r="13" spans="1:11" s="262" customFormat="1" ht="30" x14ac:dyDescent="0.25">
      <c r="A13" s="618">
        <v>10</v>
      </c>
      <c r="B13" s="619" t="s">
        <v>1213</v>
      </c>
      <c r="C13" s="620"/>
      <c r="D13" s="621" t="s">
        <v>13</v>
      </c>
      <c r="E13" s="643"/>
      <c r="F13" s="644">
        <f>E10-F10</f>
        <v>0</v>
      </c>
      <c r="G13" s="622"/>
      <c r="H13" s="623"/>
      <c r="I13" s="623"/>
      <c r="J13" s="624"/>
      <c r="K13" s="624"/>
    </row>
    <row r="14" spans="1:11" s="262" customFormat="1" ht="30" x14ac:dyDescent="0.25">
      <c r="A14" s="625">
        <v>11</v>
      </c>
      <c r="B14" s="626" t="s">
        <v>1214</v>
      </c>
      <c r="C14" s="627"/>
      <c r="D14" s="628" t="s">
        <v>13</v>
      </c>
      <c r="E14" s="645"/>
      <c r="F14" s="646">
        <f>E11-F11</f>
        <v>0</v>
      </c>
      <c r="G14" s="622"/>
      <c r="H14" s="623"/>
      <c r="I14" s="623"/>
      <c r="J14" s="624"/>
      <c r="K14" s="624"/>
    </row>
    <row r="15" spans="1:11" s="262" customFormat="1" ht="30.75" thickBot="1" x14ac:dyDescent="0.3">
      <c r="A15" s="629">
        <v>12</v>
      </c>
      <c r="B15" s="630" t="s">
        <v>1215</v>
      </c>
      <c r="C15" s="631"/>
      <c r="D15" s="631" t="s">
        <v>13</v>
      </c>
      <c r="E15" s="647"/>
      <c r="F15" s="648">
        <f>F12-E12</f>
        <v>0</v>
      </c>
      <c r="G15" s="622"/>
      <c r="H15" s="663"/>
      <c r="I15" s="623"/>
      <c r="J15" s="624"/>
      <c r="K15" s="624"/>
    </row>
    <row r="16" spans="1:11" s="262" customFormat="1" x14ac:dyDescent="0.25">
      <c r="A16" s="632">
        <v>13</v>
      </c>
      <c r="B16" s="600" t="s">
        <v>1206</v>
      </c>
      <c r="C16" s="600"/>
      <c r="D16" s="664" t="s">
        <v>13</v>
      </c>
      <c r="E16" s="600"/>
      <c r="F16" s="649">
        <f>IF(F13&gt;0,F13,0)</f>
        <v>0</v>
      </c>
      <c r="G16" s="622"/>
      <c r="H16" s="623"/>
      <c r="I16" s="623"/>
      <c r="J16" s="624"/>
      <c r="K16" s="624"/>
    </row>
    <row r="17" spans="1:11" s="262" customFormat="1" ht="19.5" thickBot="1" x14ac:dyDescent="0.3">
      <c r="A17" s="629">
        <v>14</v>
      </c>
      <c r="B17" s="633" t="s">
        <v>554</v>
      </c>
      <c r="C17" s="633"/>
      <c r="D17" s="633" t="s">
        <v>291</v>
      </c>
      <c r="E17" s="650"/>
      <c r="F17" s="651">
        <f>IF(AND(F13&gt;0,F14&lt;0),(F13-F15)*E5*3050/10,0)</f>
        <v>0</v>
      </c>
      <c r="I17" s="634"/>
      <c r="J17" s="1298"/>
      <c r="K17" s="1298"/>
    </row>
    <row r="18" spans="1:11" x14ac:dyDescent="0.25">
      <c r="F18" s="652"/>
    </row>
    <row r="19" spans="1:11" x14ac:dyDescent="0.25">
      <c r="B19" s="12"/>
      <c r="C19" s="12"/>
      <c r="D19" s="12"/>
      <c r="I19" s="12"/>
    </row>
    <row r="20" spans="1:11" x14ac:dyDescent="0.25">
      <c r="B20" s="2"/>
      <c r="C20" s="2"/>
      <c r="D20" s="2"/>
      <c r="E20" s="613"/>
      <c r="F20" s="613"/>
      <c r="I20" s="2"/>
      <c r="J20" s="2"/>
      <c r="K20" s="2"/>
    </row>
    <row r="21" spans="1:11" x14ac:dyDescent="0.25">
      <c r="B21" s="2"/>
      <c r="C21" s="2"/>
      <c r="D21" s="2"/>
      <c r="E21" s="613"/>
      <c r="F21" s="613"/>
      <c r="I21" s="2"/>
      <c r="J21" s="2"/>
      <c r="K21" s="2"/>
    </row>
    <row r="22" spans="1:11" x14ac:dyDescent="0.25">
      <c r="B22" s="2"/>
      <c r="C22" s="2"/>
      <c r="D22" s="2"/>
      <c r="E22" s="613"/>
      <c r="F22" s="613"/>
      <c r="I22" s="2"/>
      <c r="J22" s="2"/>
      <c r="K22" s="2"/>
    </row>
    <row r="23" spans="1:11" x14ac:dyDescent="0.25">
      <c r="B23" s="2"/>
      <c r="C23" s="2"/>
      <c r="D23" s="2"/>
      <c r="E23" s="613"/>
      <c r="F23" s="613"/>
      <c r="I23" s="2"/>
      <c r="J23" s="2"/>
      <c r="K23" s="2"/>
    </row>
    <row r="24" spans="1:11" x14ac:dyDescent="0.25">
      <c r="B24" s="2"/>
      <c r="C24" s="2"/>
      <c r="D24" s="2"/>
      <c r="E24" s="613"/>
      <c r="F24" s="613"/>
      <c r="I24" s="2"/>
      <c r="J24" s="2"/>
      <c r="K24" s="2"/>
    </row>
    <row r="25" spans="1:11" x14ac:dyDescent="0.25">
      <c r="B25" s="2"/>
      <c r="C25" s="2"/>
      <c r="D25" s="2"/>
      <c r="E25" s="613"/>
      <c r="F25" s="613"/>
      <c r="I25" s="2"/>
      <c r="J25" s="2"/>
      <c r="K25" s="2"/>
    </row>
    <row r="26" spans="1:11" x14ac:dyDescent="0.25">
      <c r="B26" s="2"/>
      <c r="C26" s="2"/>
      <c r="D26" s="2"/>
      <c r="E26" s="613"/>
      <c r="F26" s="613"/>
      <c r="I26" s="2"/>
      <c r="J26" s="2"/>
      <c r="K26" s="2"/>
    </row>
    <row r="27" spans="1:11" x14ac:dyDescent="0.25">
      <c r="B27" s="2"/>
      <c r="C27" s="2"/>
      <c r="D27" s="2"/>
      <c r="E27" s="653"/>
      <c r="F27" s="653"/>
      <c r="I27" s="2"/>
      <c r="J27" s="76"/>
      <c r="K27" s="76"/>
    </row>
    <row r="28" spans="1:11" x14ac:dyDescent="0.25">
      <c r="B28" s="2"/>
      <c r="C28" s="2"/>
      <c r="D28" s="2"/>
      <c r="E28" s="653"/>
      <c r="F28" s="653"/>
      <c r="I28" s="2"/>
      <c r="J28" s="76"/>
      <c r="K28" s="76"/>
    </row>
    <row r="29" spans="1:11" ht="17.25" customHeight="1" x14ac:dyDescent="0.25">
      <c r="B29" s="2"/>
      <c r="C29" s="2"/>
      <c r="D29" s="2"/>
      <c r="E29" s="653"/>
      <c r="F29" s="653"/>
      <c r="I29" s="2"/>
      <c r="J29" s="76"/>
      <c r="K29" s="76"/>
    </row>
    <row r="30" spans="1:11" x14ac:dyDescent="0.25">
      <c r="B30" s="2"/>
      <c r="C30" s="2"/>
      <c r="D30" s="2"/>
      <c r="E30" s="1299"/>
      <c r="F30" s="1299"/>
      <c r="I30" s="2"/>
      <c r="J30" s="1300"/>
      <c r="K30" s="1300"/>
    </row>
  </sheetData>
  <sheetProtection algorithmName="SHA-512" hashValue="Vur0a2AIX+8heqYZKKW4od807J05+ml3pC4weG4DIJGpDyPpnWG0vGqqq+B/fS8bdMSY/luPNb1iAzR1optTQw==" saltValue="hrrHXTE2cD2eLDY+Pd587Q==" spinCount="100000" sheet="1" objects="1" scenarios="1"/>
  <mergeCells count="5">
    <mergeCell ref="J17:K17"/>
    <mergeCell ref="E30:F30"/>
    <mergeCell ref="J30:K30"/>
    <mergeCell ref="B1:F1"/>
    <mergeCell ref="C2:F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8" sqref="F8"/>
    </sheetView>
  </sheetViews>
  <sheetFormatPr defaultRowHeight="15" x14ac:dyDescent="0.25"/>
  <cols>
    <col min="2" max="2" width="30.28515625" customWidth="1"/>
    <col min="3" max="3" width="28.42578125" customWidth="1"/>
    <col min="4" max="4" width="12.42578125" customWidth="1"/>
    <col min="5" max="5" width="14.42578125" customWidth="1"/>
    <col min="6" max="6" width="14.140625" customWidth="1"/>
  </cols>
  <sheetData>
    <row r="1" spans="1:6" s="94" customFormat="1" ht="18" customHeight="1" x14ac:dyDescent="0.25">
      <c r="A1" s="1303" t="s">
        <v>518</v>
      </c>
      <c r="B1" s="1304"/>
      <c r="C1" s="1304"/>
      <c r="D1" s="1304"/>
      <c r="E1" s="1304"/>
      <c r="F1" s="1305"/>
    </row>
    <row r="2" spans="1:6" s="94" customFormat="1" ht="18" x14ac:dyDescent="0.25">
      <c r="A2" s="1306" t="str">
        <f>'Form Sc'!A3:B3</f>
        <v>Name of the Unit</v>
      </c>
      <c r="B2" s="1306"/>
      <c r="C2" s="1306" t="str">
        <f>'Form Sc'!C3:J3</f>
        <v xml:space="preserve"> </v>
      </c>
      <c r="D2" s="1306"/>
      <c r="E2" s="1306"/>
      <c r="F2" s="1306"/>
    </row>
    <row r="3" spans="1:6" s="95" customFormat="1" ht="42.75" x14ac:dyDescent="0.25">
      <c r="A3" s="87" t="s">
        <v>123</v>
      </c>
      <c r="B3" s="88" t="s">
        <v>509</v>
      </c>
      <c r="C3" s="88" t="s">
        <v>510</v>
      </c>
      <c r="D3" s="88" t="s">
        <v>2</v>
      </c>
      <c r="E3" s="708" t="str">
        <f>'NF 3_Hydrogen Mix'!E3</f>
        <v xml:space="preserve">Baseline Year [BY] </v>
      </c>
      <c r="F3" s="711" t="str">
        <f>'NF 3_Hydrogen Mix'!F3</f>
        <v xml:space="preserve"> Assessment Year (2018-19)</v>
      </c>
    </row>
    <row r="4" spans="1:6" s="95" customFormat="1" ht="42.75" x14ac:dyDescent="0.25">
      <c r="A4" s="89">
        <v>1</v>
      </c>
      <c r="B4" s="957" t="s">
        <v>1159</v>
      </c>
      <c r="C4" s="72" t="s">
        <v>1167</v>
      </c>
      <c r="D4" s="89" t="s">
        <v>13</v>
      </c>
      <c r="E4" s="547">
        <f>'Form Sc'!H359</f>
        <v>0</v>
      </c>
      <c r="F4" s="547">
        <f>'Form Sc'!I359</f>
        <v>0</v>
      </c>
    </row>
    <row r="5" spans="1:6" s="95" customFormat="1" ht="14.25" x14ac:dyDescent="0.25">
      <c r="A5" s="89">
        <v>2</v>
      </c>
      <c r="B5" s="72" t="s">
        <v>511</v>
      </c>
      <c r="C5" s="72" t="s">
        <v>1168</v>
      </c>
      <c r="D5" s="89" t="s">
        <v>129</v>
      </c>
      <c r="E5" s="90">
        <f>'Form Sc'!H723</f>
        <v>0</v>
      </c>
      <c r="F5" s="90">
        <f>'Form Sc'!I723</f>
        <v>0</v>
      </c>
    </row>
    <row r="6" spans="1:6" s="95" customFormat="1" ht="27.6" customHeight="1" x14ac:dyDescent="0.25">
      <c r="A6" s="89">
        <v>3</v>
      </c>
      <c r="B6" s="72" t="s">
        <v>1160</v>
      </c>
      <c r="C6" s="72" t="s">
        <v>1166</v>
      </c>
      <c r="D6" s="89" t="s">
        <v>13</v>
      </c>
      <c r="E6" s="90">
        <f>0.0016*E4^2-0.3815*E4+21.959</f>
        <v>21.959</v>
      </c>
      <c r="F6" s="90">
        <f>0.0016*F4^2-0.3815*F4+21.959</f>
        <v>21.959</v>
      </c>
    </row>
    <row r="7" spans="1:6" s="95" customFormat="1" ht="28.5" x14ac:dyDescent="0.25">
      <c r="A7" s="89">
        <v>4</v>
      </c>
      <c r="B7" s="72" t="s">
        <v>1161</v>
      </c>
      <c r="C7" s="72" t="s">
        <v>1162</v>
      </c>
      <c r="D7" s="89" t="s">
        <v>13</v>
      </c>
      <c r="E7" s="90"/>
      <c r="F7" s="90">
        <f>F6-E6</f>
        <v>0</v>
      </c>
    </row>
    <row r="8" spans="1:6" s="95" customFormat="1" ht="28.5" x14ac:dyDescent="0.25">
      <c r="A8" s="89">
        <v>5</v>
      </c>
      <c r="B8" s="72" t="s">
        <v>1163</v>
      </c>
      <c r="C8" s="72" t="s">
        <v>1169</v>
      </c>
      <c r="D8" s="89" t="s">
        <v>13</v>
      </c>
      <c r="E8" s="90"/>
      <c r="F8" s="958">
        <f>'Form Sc'!H360</f>
        <v>0</v>
      </c>
    </row>
    <row r="9" spans="1:6" s="95" customFormat="1" ht="42.75" x14ac:dyDescent="0.25">
      <c r="A9" s="89">
        <v>6</v>
      </c>
      <c r="B9" s="72" t="s">
        <v>1164</v>
      </c>
      <c r="C9" s="72" t="s">
        <v>512</v>
      </c>
      <c r="D9" s="89" t="s">
        <v>13</v>
      </c>
      <c r="E9" s="90"/>
      <c r="F9" s="90">
        <f>F7*F8/100</f>
        <v>0</v>
      </c>
    </row>
    <row r="10" spans="1:6" s="95" customFormat="1" ht="14.25" x14ac:dyDescent="0.25">
      <c r="A10" s="89">
        <v>7</v>
      </c>
      <c r="B10" s="72" t="s">
        <v>513</v>
      </c>
      <c r="C10" s="72" t="s">
        <v>514</v>
      </c>
      <c r="D10" s="89" t="s">
        <v>129</v>
      </c>
      <c r="E10" s="90"/>
      <c r="F10" s="90">
        <f>F5*(1-F9%)</f>
        <v>0</v>
      </c>
    </row>
    <row r="11" spans="1:6" s="95" customFormat="1" ht="14.25" x14ac:dyDescent="0.25">
      <c r="A11" s="89">
        <v>8</v>
      </c>
      <c r="B11" s="72" t="s">
        <v>515</v>
      </c>
      <c r="C11" s="72" t="s">
        <v>1062</v>
      </c>
      <c r="D11" s="89" t="s">
        <v>1165</v>
      </c>
      <c r="E11" s="90"/>
      <c r="F11" s="90">
        <f>'Form Sc'!H351</f>
        <v>0</v>
      </c>
    </row>
    <row r="12" spans="1:6" s="95" customFormat="1" ht="28.5" x14ac:dyDescent="0.25">
      <c r="A12" s="91">
        <v>9</v>
      </c>
      <c r="B12" s="92" t="s">
        <v>136</v>
      </c>
      <c r="C12" s="92" t="s">
        <v>516</v>
      </c>
      <c r="D12" s="91" t="s">
        <v>517</v>
      </c>
      <c r="E12" s="93"/>
      <c r="F12" s="93">
        <f>F11*(F5-F10)/10</f>
        <v>0</v>
      </c>
    </row>
  </sheetData>
  <sheetProtection algorithmName="SHA-512" hashValue="8QQuvK0EIpzG1OOCT45j59L5W9uq0RHO7WlS04P42l8cRcir/fgbZZFNl2CI3ybibyFNj+X1ubNUNY39ht7jLg==" saltValue="8SBipGYWfbvWDocAVzOAmA==" spinCount="100000" sheet="1" objects="1" scenarios="1"/>
  <mergeCells count="3">
    <mergeCell ref="A1:F1"/>
    <mergeCell ref="A2:B2"/>
    <mergeCell ref="C2:F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80" zoomScaleNormal="80" workbookViewId="0">
      <selection activeCell="C31" sqref="C31:D36"/>
    </sheetView>
  </sheetViews>
  <sheetFormatPr defaultRowHeight="15" x14ac:dyDescent="0.25"/>
  <cols>
    <col min="2" max="2" width="41.85546875" customWidth="1"/>
    <col min="3" max="3" width="25" customWidth="1"/>
    <col min="4" max="4" width="12.85546875" customWidth="1"/>
    <col min="5" max="5" width="16.140625" customWidth="1"/>
    <col min="6" max="6" width="16.85546875" customWidth="1"/>
  </cols>
  <sheetData>
    <row r="1" spans="1:6" s="135" customFormat="1" ht="23.25" x14ac:dyDescent="0.25">
      <c r="A1" s="1307" t="s">
        <v>556</v>
      </c>
      <c r="B1" s="1308"/>
      <c r="C1" s="1308"/>
      <c r="D1" s="1308"/>
      <c r="E1" s="1308"/>
      <c r="F1" s="1309"/>
    </row>
    <row r="2" spans="1:6" s="136" customFormat="1" ht="18.75" x14ac:dyDescent="0.25">
      <c r="A2" s="1310" t="str">
        <f>'General Information'!B3</f>
        <v>Name of the Unit</v>
      </c>
      <c r="B2" s="1311"/>
      <c r="C2" s="1311" t="str">
        <f>'Form Sc'!C3:J3</f>
        <v xml:space="preserve"> </v>
      </c>
      <c r="D2" s="1311"/>
      <c r="E2" s="1311"/>
      <c r="F2" s="1312"/>
    </row>
    <row r="3" spans="1:6" s="136" customFormat="1" ht="18.75" x14ac:dyDescent="0.25">
      <c r="A3" s="1313" t="s">
        <v>543</v>
      </c>
      <c r="B3" s="1313"/>
      <c r="C3" s="137" t="s">
        <v>248</v>
      </c>
      <c r="D3" s="138"/>
      <c r="E3" s="137" t="str">
        <f>'Form Sc'!H788</f>
        <v>Yes</v>
      </c>
      <c r="F3" s="137" t="str">
        <f>'Form Sc'!I788</f>
        <v>Yes</v>
      </c>
    </row>
    <row r="4" spans="1:6" s="135" customFormat="1" ht="30" x14ac:dyDescent="0.25">
      <c r="A4" s="139" t="s">
        <v>123</v>
      </c>
      <c r="B4" s="140" t="s">
        <v>509</v>
      </c>
      <c r="C4" s="140" t="s">
        <v>510</v>
      </c>
      <c r="D4" s="140" t="s">
        <v>2</v>
      </c>
      <c r="E4" s="141" t="str">
        <f>'NF4_PLF CPP'!E3</f>
        <v xml:space="preserve">Baseline Year [BY] </v>
      </c>
      <c r="F4" s="141" t="str">
        <f>'NF4_PLF CPP'!F3</f>
        <v xml:space="preserve"> Assessment Year (2018-19)</v>
      </c>
    </row>
    <row r="5" spans="1:6" s="135" customFormat="1" x14ac:dyDescent="0.25">
      <c r="A5" s="142">
        <v>1</v>
      </c>
      <c r="B5" s="143" t="s">
        <v>557</v>
      </c>
      <c r="C5" s="153" t="s">
        <v>1134</v>
      </c>
      <c r="D5" s="143" t="s">
        <v>558</v>
      </c>
      <c r="E5" s="144">
        <f>'Form Sc'!H727</f>
        <v>0</v>
      </c>
      <c r="F5" s="144">
        <f>'Form Sc'!I727</f>
        <v>0</v>
      </c>
    </row>
    <row r="6" spans="1:6" s="135" customFormat="1" x14ac:dyDescent="0.25">
      <c r="A6" s="142">
        <v>2</v>
      </c>
      <c r="B6" s="143" t="s">
        <v>559</v>
      </c>
      <c r="C6" s="153" t="s">
        <v>1135</v>
      </c>
      <c r="D6" s="143" t="s">
        <v>133</v>
      </c>
      <c r="E6" s="144">
        <f>'Form Sc'!H527</f>
        <v>0</v>
      </c>
      <c r="F6" s="144">
        <f>'Form Sc'!I527</f>
        <v>0</v>
      </c>
    </row>
    <row r="7" spans="1:6" s="135" customFormat="1" x14ac:dyDescent="0.25">
      <c r="A7" s="142">
        <v>3</v>
      </c>
      <c r="B7" s="143" t="s">
        <v>560</v>
      </c>
      <c r="C7" s="153" t="s">
        <v>1136</v>
      </c>
      <c r="D7" s="143" t="s">
        <v>133</v>
      </c>
      <c r="E7" s="144">
        <f>'Form Sc'!H539</f>
        <v>0</v>
      </c>
      <c r="F7" s="144">
        <f>'Form Sc'!I539</f>
        <v>0</v>
      </c>
    </row>
    <row r="8" spans="1:6" s="135" customFormat="1" x14ac:dyDescent="0.25">
      <c r="A8" s="142">
        <v>4</v>
      </c>
      <c r="B8" s="143" t="s">
        <v>561</v>
      </c>
      <c r="C8" s="153" t="s">
        <v>1137</v>
      </c>
      <c r="D8" s="143" t="s">
        <v>133</v>
      </c>
      <c r="E8" s="144">
        <f>'Form Sc'!H631</f>
        <v>0</v>
      </c>
      <c r="F8" s="144">
        <f>'Form Sc'!I631</f>
        <v>0</v>
      </c>
    </row>
    <row r="9" spans="1:6" s="135" customFormat="1" x14ac:dyDescent="0.25">
      <c r="A9" s="142" t="s">
        <v>1150</v>
      </c>
      <c r="B9" s="143" t="s">
        <v>1100</v>
      </c>
      <c r="C9" s="153" t="s">
        <v>1077</v>
      </c>
      <c r="D9" s="143" t="s">
        <v>558</v>
      </c>
      <c r="E9" s="144">
        <f>'NF2_Power Mix '!E45</f>
        <v>0</v>
      </c>
      <c r="F9" s="144">
        <f>'NF2_Power Mix '!F45</f>
        <v>0</v>
      </c>
    </row>
    <row r="10" spans="1:6" s="135" customFormat="1" ht="30" x14ac:dyDescent="0.25">
      <c r="A10" s="142" t="s">
        <v>1149</v>
      </c>
      <c r="B10" s="143" t="s">
        <v>1151</v>
      </c>
      <c r="C10" s="598" t="s">
        <v>1152</v>
      </c>
      <c r="D10" s="143" t="s">
        <v>1153</v>
      </c>
      <c r="E10" s="144">
        <f>'Form Sc'!H331</f>
        <v>0</v>
      </c>
      <c r="F10" s="144">
        <f>'Form Sc'!I331</f>
        <v>0</v>
      </c>
    </row>
    <row r="11" spans="1:6" s="135" customFormat="1" x14ac:dyDescent="0.25">
      <c r="A11" s="142" t="s">
        <v>1157</v>
      </c>
      <c r="B11" s="143" t="s">
        <v>1158</v>
      </c>
      <c r="C11" s="598" t="s">
        <v>1077</v>
      </c>
      <c r="D11" s="143" t="s">
        <v>558</v>
      </c>
      <c r="E11" s="144">
        <f>'NF2_Power Mix '!E31</f>
        <v>0</v>
      </c>
      <c r="F11" s="144">
        <f>'NF2_Power Mix '!F31</f>
        <v>0</v>
      </c>
    </row>
    <row r="12" spans="1:6" s="135" customFormat="1" x14ac:dyDescent="0.25">
      <c r="A12" s="145"/>
      <c r="B12" s="146"/>
      <c r="C12" s="146"/>
      <c r="D12" s="146"/>
      <c r="E12" s="147"/>
      <c r="F12" s="147"/>
    </row>
    <row r="13" spans="1:6" s="135" customFormat="1" ht="45" x14ac:dyDescent="0.25">
      <c r="A13" s="142">
        <v>6</v>
      </c>
      <c r="B13" s="143" t="s">
        <v>562</v>
      </c>
      <c r="C13" s="153" t="s">
        <v>1138</v>
      </c>
      <c r="D13" s="143" t="s">
        <v>563</v>
      </c>
      <c r="E13" s="144"/>
      <c r="F13" s="144">
        <f>'Form Sc'!I76</f>
        <v>0</v>
      </c>
    </row>
    <row r="14" spans="1:6" s="135" customFormat="1" ht="30" x14ac:dyDescent="0.25">
      <c r="A14" s="142">
        <v>7</v>
      </c>
      <c r="B14" s="143" t="s">
        <v>564</v>
      </c>
      <c r="C14" s="153" t="s">
        <v>1139</v>
      </c>
      <c r="D14" s="143" t="s">
        <v>563</v>
      </c>
      <c r="E14" s="144"/>
      <c r="F14" s="144">
        <f>'Form Sc'!I77</f>
        <v>0</v>
      </c>
    </row>
    <row r="15" spans="1:6" s="135" customFormat="1" ht="30" x14ac:dyDescent="0.25">
      <c r="A15" s="142">
        <v>8</v>
      </c>
      <c r="B15" s="143" t="s">
        <v>297</v>
      </c>
      <c r="C15" s="143" t="s">
        <v>1140</v>
      </c>
      <c r="D15" s="143" t="s">
        <v>1059</v>
      </c>
      <c r="E15" s="144">
        <f>Summary!E41</f>
        <v>0</v>
      </c>
      <c r="F15" s="144">
        <f>Summary!F41</f>
        <v>0</v>
      </c>
    </row>
    <row r="16" spans="1:6" s="135" customFormat="1" ht="30" x14ac:dyDescent="0.25">
      <c r="A16" s="142">
        <v>9</v>
      </c>
      <c r="B16" s="594" t="s">
        <v>565</v>
      </c>
      <c r="C16" s="153" t="s">
        <v>1143</v>
      </c>
      <c r="D16" s="143" t="s">
        <v>1059</v>
      </c>
      <c r="E16" s="675">
        <f>'Form Sc'!H82</f>
        <v>0</v>
      </c>
      <c r="F16" s="144"/>
    </row>
    <row r="17" spans="1:6" s="135" customFormat="1" ht="30" x14ac:dyDescent="0.25">
      <c r="A17" s="142">
        <v>10</v>
      </c>
      <c r="B17" s="594" t="s">
        <v>567</v>
      </c>
      <c r="C17" s="153" t="s">
        <v>1144</v>
      </c>
      <c r="D17" s="143" t="s">
        <v>1049</v>
      </c>
      <c r="E17" s="144">
        <f>'Form Sc'!H83</f>
        <v>0</v>
      </c>
      <c r="F17" s="144"/>
    </row>
    <row r="18" spans="1:6" s="135" customFormat="1" x14ac:dyDescent="0.25">
      <c r="A18" s="148"/>
      <c r="B18" s="149"/>
      <c r="C18" s="149"/>
      <c r="D18" s="149"/>
      <c r="E18" s="150"/>
      <c r="F18" s="150"/>
    </row>
    <row r="19" spans="1:6" s="169" customFormat="1" ht="45" x14ac:dyDescent="0.25">
      <c r="A19" s="151">
        <v>11</v>
      </c>
      <c r="B19" s="152" t="s">
        <v>568</v>
      </c>
      <c r="C19" s="153" t="s">
        <v>1078</v>
      </c>
      <c r="D19" s="153" t="s">
        <v>137</v>
      </c>
      <c r="E19" s="154"/>
      <c r="F19" s="158">
        <f>('Form Sc'!I757*F5/10)+'Form Sc'!I758</f>
        <v>0</v>
      </c>
    </row>
    <row r="20" spans="1:6" s="169" customFormat="1" ht="30" x14ac:dyDescent="0.25">
      <c r="A20" s="151">
        <v>12</v>
      </c>
      <c r="B20" s="155" t="s">
        <v>569</v>
      </c>
      <c r="C20" s="153" t="s">
        <v>1079</v>
      </c>
      <c r="D20" s="153" t="s">
        <v>137</v>
      </c>
      <c r="E20" s="154"/>
      <c r="F20" s="158">
        <f>'Form Sc'!H761*E6/10^3</f>
        <v>0</v>
      </c>
    </row>
    <row r="21" spans="1:6" s="169" customFormat="1" ht="30" x14ac:dyDescent="0.25">
      <c r="A21" s="151">
        <v>13</v>
      </c>
      <c r="B21" s="155" t="s">
        <v>570</v>
      </c>
      <c r="C21" s="153" t="s">
        <v>1080</v>
      </c>
      <c r="D21" s="153" t="s">
        <v>137</v>
      </c>
      <c r="E21" s="154"/>
      <c r="F21" s="158">
        <f>'Form Sc'!H762*E7/10^3</f>
        <v>0</v>
      </c>
    </row>
    <row r="22" spans="1:6" s="169" customFormat="1" ht="45" x14ac:dyDescent="0.25">
      <c r="A22" s="151">
        <v>14</v>
      </c>
      <c r="B22" s="152" t="s">
        <v>571</v>
      </c>
      <c r="C22" s="153" t="s">
        <v>1081</v>
      </c>
      <c r="D22" s="153" t="s">
        <v>137</v>
      </c>
      <c r="E22" s="154"/>
      <c r="F22" s="158">
        <f>'Form Sc'!H763*E8/10^3</f>
        <v>0</v>
      </c>
    </row>
    <row r="23" spans="1:6" s="135" customFormat="1" ht="45" x14ac:dyDescent="0.25">
      <c r="A23" s="151">
        <v>15</v>
      </c>
      <c r="B23" s="152" t="s">
        <v>572</v>
      </c>
      <c r="C23" s="153" t="s">
        <v>1082</v>
      </c>
      <c r="D23" s="156" t="s">
        <v>137</v>
      </c>
      <c r="E23" s="157"/>
      <c r="F23" s="158">
        <f>('Form Sc'!I765*F5/10)+'Form Sc'!I766</f>
        <v>0</v>
      </c>
    </row>
    <row r="24" spans="1:6" s="135" customFormat="1" ht="45" x14ac:dyDescent="0.25">
      <c r="A24" s="151">
        <v>16</v>
      </c>
      <c r="B24" s="155" t="s">
        <v>573</v>
      </c>
      <c r="C24" s="153" t="s">
        <v>1083</v>
      </c>
      <c r="D24" s="153" t="s">
        <v>137</v>
      </c>
      <c r="E24" s="154"/>
      <c r="F24" s="158">
        <f>('Form Sc'!I768*F5/10)+'Form Sc'!I769</f>
        <v>0</v>
      </c>
    </row>
    <row r="25" spans="1:6" s="135" customFormat="1" ht="60" x14ac:dyDescent="0.25">
      <c r="A25" s="151">
        <v>17</v>
      </c>
      <c r="B25" s="155" t="s">
        <v>574</v>
      </c>
      <c r="C25" s="153" t="s">
        <v>1084</v>
      </c>
      <c r="D25" s="153" t="s">
        <v>137</v>
      </c>
      <c r="E25" s="154"/>
      <c r="F25" s="187">
        <f>('Form Sc'!I773*F5/10)+'Form Sc'!I774</f>
        <v>0</v>
      </c>
    </row>
    <row r="26" spans="1:6" s="135" customFormat="1" ht="30" x14ac:dyDescent="0.25">
      <c r="A26" s="151">
        <v>18</v>
      </c>
      <c r="B26" s="155" t="s">
        <v>575</v>
      </c>
      <c r="C26" s="164" t="s">
        <v>1199</v>
      </c>
      <c r="D26" s="153" t="s">
        <v>137</v>
      </c>
      <c r="E26" s="154"/>
      <c r="F26" s="158">
        <f>('Form Sc'!I779*F5/10)+'Form Sc'!I780</f>
        <v>0</v>
      </c>
    </row>
    <row r="27" spans="1:6" s="135" customFormat="1" ht="45" x14ac:dyDescent="0.25">
      <c r="A27" s="151">
        <v>19</v>
      </c>
      <c r="B27" s="155" t="s">
        <v>1076</v>
      </c>
      <c r="C27" s="164" t="s">
        <v>1201</v>
      </c>
      <c r="D27" s="153" t="s">
        <v>137</v>
      </c>
      <c r="E27" s="154"/>
      <c r="F27" s="158">
        <f>'Form Sc'!I775*F11/10</f>
        <v>0</v>
      </c>
    </row>
    <row r="28" spans="1:6" s="135" customFormat="1" ht="30" x14ac:dyDescent="0.25">
      <c r="A28" s="151">
        <v>20</v>
      </c>
      <c r="B28" s="155" t="s">
        <v>1142</v>
      </c>
      <c r="C28" s="164" t="s">
        <v>1200</v>
      </c>
      <c r="D28" s="153" t="s">
        <v>137</v>
      </c>
      <c r="E28" s="154"/>
      <c r="F28" s="158">
        <f>'Form Sc'!I776*F10/1000</f>
        <v>0</v>
      </c>
    </row>
    <row r="29" spans="1:6" s="135" customFormat="1" ht="30" x14ac:dyDescent="0.25">
      <c r="A29" s="160">
        <v>21</v>
      </c>
      <c r="B29" s="161" t="s">
        <v>136</v>
      </c>
      <c r="C29" s="161" t="s">
        <v>1146</v>
      </c>
      <c r="D29" s="161" t="s">
        <v>517</v>
      </c>
      <c r="E29" s="162"/>
      <c r="F29" s="188">
        <f>IF(AND(E3="yes",F3="yes"),SUM(F19:F26)-F28,0)</f>
        <v>0</v>
      </c>
    </row>
    <row r="30" spans="1:6" s="135" customFormat="1" ht="14.45" customHeight="1" x14ac:dyDescent="0.25">
      <c r="A30" s="1314" t="s">
        <v>576</v>
      </c>
      <c r="B30" s="1315"/>
      <c r="C30" s="1315"/>
      <c r="D30" s="1315"/>
      <c r="E30" s="1315"/>
      <c r="F30" s="1316"/>
    </row>
    <row r="31" spans="1:6" s="135" customFormat="1" ht="45" x14ac:dyDescent="0.25">
      <c r="A31" s="151">
        <v>22</v>
      </c>
      <c r="B31" s="143" t="s">
        <v>577</v>
      </c>
      <c r="C31" s="1133" t="s">
        <v>1795</v>
      </c>
      <c r="D31" s="1134" t="s">
        <v>1222</v>
      </c>
      <c r="E31" s="187">
        <f>E16</f>
        <v>0</v>
      </c>
      <c r="F31" s="159"/>
    </row>
    <row r="32" spans="1:6" s="135" customFormat="1" x14ac:dyDescent="0.25">
      <c r="A32" s="151">
        <v>23</v>
      </c>
      <c r="B32" s="143" t="s">
        <v>577</v>
      </c>
      <c r="C32" s="1135" t="s">
        <v>1798</v>
      </c>
      <c r="D32" s="1134" t="s">
        <v>137</v>
      </c>
      <c r="E32" s="189">
        <f>E31*E17*10</f>
        <v>0</v>
      </c>
      <c r="F32" s="159"/>
    </row>
    <row r="33" spans="1:6" s="135" customFormat="1" ht="45" x14ac:dyDescent="0.25">
      <c r="A33" s="151">
        <v>24</v>
      </c>
      <c r="B33" s="143" t="s">
        <v>578</v>
      </c>
      <c r="C33" s="1135" t="s">
        <v>579</v>
      </c>
      <c r="D33" s="1134" t="s">
        <v>1222</v>
      </c>
      <c r="E33" s="165"/>
      <c r="F33" s="187">
        <f>E15-F15</f>
        <v>0</v>
      </c>
    </row>
    <row r="34" spans="1:6" s="135" customFormat="1" x14ac:dyDescent="0.25">
      <c r="A34" s="151">
        <v>25</v>
      </c>
      <c r="B34" s="143" t="s">
        <v>578</v>
      </c>
      <c r="C34" s="1135" t="s">
        <v>1799</v>
      </c>
      <c r="D34" s="1134" t="s">
        <v>137</v>
      </c>
      <c r="E34" s="165"/>
      <c r="F34" s="166">
        <f>F33*E17*10</f>
        <v>0</v>
      </c>
    </row>
    <row r="35" spans="1:6" s="135" customFormat="1" ht="45" x14ac:dyDescent="0.25">
      <c r="A35" s="151">
        <v>26</v>
      </c>
      <c r="B35" s="143" t="s">
        <v>580</v>
      </c>
      <c r="C35" s="1135" t="s">
        <v>1796</v>
      </c>
      <c r="D35" s="1134" t="s">
        <v>1222</v>
      </c>
      <c r="E35" s="165"/>
      <c r="F35" s="187">
        <f>F33-E31</f>
        <v>0</v>
      </c>
    </row>
    <row r="36" spans="1:6" s="135" customFormat="1" ht="30" x14ac:dyDescent="0.25">
      <c r="A36" s="151">
        <v>27</v>
      </c>
      <c r="B36" s="143" t="s">
        <v>580</v>
      </c>
      <c r="C36" s="1135" t="s">
        <v>1797</v>
      </c>
      <c r="D36" s="1134" t="s">
        <v>137</v>
      </c>
      <c r="E36" s="165"/>
      <c r="F36" s="166">
        <f>F34-E32</f>
        <v>0</v>
      </c>
    </row>
    <row r="37" spans="1:6" s="135" customFormat="1" ht="60" x14ac:dyDescent="0.25">
      <c r="A37" s="151">
        <v>28</v>
      </c>
      <c r="B37" s="143" t="s">
        <v>581</v>
      </c>
      <c r="C37" s="163" t="s">
        <v>1145</v>
      </c>
      <c r="D37" s="164" t="s">
        <v>137</v>
      </c>
      <c r="E37" s="165"/>
      <c r="F37" s="166">
        <f>IF(F9=0,(F13+F14)*1000*2717/10^6,(F13+F14)*1000*F9/10^6)</f>
        <v>0</v>
      </c>
    </row>
    <row r="38" spans="1:6" s="167" customFormat="1" ht="45" x14ac:dyDescent="0.25">
      <c r="A38" s="190">
        <v>29</v>
      </c>
      <c r="B38" s="191" t="s">
        <v>582</v>
      </c>
      <c r="C38" s="192" t="s">
        <v>583</v>
      </c>
      <c r="D38" s="193" t="s">
        <v>137</v>
      </c>
      <c r="E38" s="194"/>
      <c r="F38" s="195">
        <f>IF(F35&lt;=0,0,IF(F37&gt;F36,F36,F37))</f>
        <v>0</v>
      </c>
    </row>
  </sheetData>
  <sheetProtection algorithmName="SHA-512" hashValue="z/qlB4Wdt/x5hYbdEACAla+w3IAMJGjtzD6K3h/gG767SGJMJZKXID3TF92x4Ufd5FKm1F7+GeTWhYNZRfLPRA==" saltValue="WknAYND8TuyrCdRGI2wmCg==" spinCount="100000" sheet="1" objects="1" scenarios="1"/>
  <mergeCells count="5">
    <mergeCell ref="A1:F1"/>
    <mergeCell ref="A2:B2"/>
    <mergeCell ref="C2:F2"/>
    <mergeCell ref="A3:B3"/>
    <mergeCell ref="A30:F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C9" sqref="C9:G9"/>
    </sheetView>
  </sheetViews>
  <sheetFormatPr defaultColWidth="0" defaultRowHeight="0" customHeight="1" zeroHeight="1" x14ac:dyDescent="0.25"/>
  <cols>
    <col min="1" max="1" width="7.28515625" style="4" customWidth="1"/>
    <col min="2" max="2" width="39.42578125" style="5" customWidth="1"/>
    <col min="3" max="3" width="13.85546875" style="3" customWidth="1"/>
    <col min="4" max="4" width="17.42578125" style="6" customWidth="1"/>
    <col min="5" max="5" width="14.5703125" style="3" customWidth="1"/>
    <col min="6" max="6" width="17.42578125" style="3" customWidth="1"/>
    <col min="7" max="7" width="14.5703125" style="3" customWidth="1"/>
    <col min="8" max="16384" width="0" style="3" hidden="1"/>
  </cols>
  <sheetData>
    <row r="1" spans="1:7" s="371" customFormat="1" ht="30" customHeight="1" x14ac:dyDescent="0.25">
      <c r="A1" s="1166" t="s">
        <v>949</v>
      </c>
      <c r="B1" s="1166"/>
      <c r="C1" s="1166"/>
      <c r="D1" s="1166"/>
      <c r="E1" s="1166"/>
      <c r="F1" s="1166"/>
      <c r="G1" s="1166"/>
    </row>
    <row r="2" spans="1:7" ht="30" customHeight="1" x14ac:dyDescent="0.25">
      <c r="A2" s="1176" t="s">
        <v>1030</v>
      </c>
      <c r="B2" s="1177"/>
      <c r="C2" s="1177" t="s">
        <v>1010</v>
      </c>
      <c r="D2" s="1177"/>
      <c r="E2" s="1177"/>
      <c r="F2" s="1177"/>
      <c r="G2" s="1178"/>
    </row>
    <row r="3" spans="1:7" ht="16.5" customHeight="1" x14ac:dyDescent="0.25">
      <c r="A3" s="996">
        <v>1</v>
      </c>
      <c r="B3" s="92" t="s">
        <v>92</v>
      </c>
      <c r="C3" s="1167"/>
      <c r="D3" s="1168"/>
      <c r="E3" s="1168"/>
      <c r="F3" s="1168"/>
      <c r="G3" s="1168"/>
    </row>
    <row r="4" spans="1:7" ht="16.5" x14ac:dyDescent="0.25">
      <c r="A4" s="996">
        <v>2</v>
      </c>
      <c r="B4" s="997" t="s">
        <v>1221</v>
      </c>
      <c r="C4" s="1169"/>
      <c r="D4" s="1170"/>
      <c r="E4" s="1170"/>
      <c r="F4" s="1170"/>
      <c r="G4" s="1171"/>
    </row>
    <row r="5" spans="1:7" ht="28.5" x14ac:dyDescent="0.25">
      <c r="A5" s="996"/>
      <c r="B5" s="998" t="s">
        <v>1676</v>
      </c>
      <c r="C5" s="1174"/>
      <c r="D5" s="1174"/>
      <c r="E5" s="1174"/>
      <c r="F5" s="1174"/>
      <c r="G5" s="1174"/>
    </row>
    <row r="6" spans="1:7" ht="16.5" x14ac:dyDescent="0.25">
      <c r="A6" s="996">
        <v>3</v>
      </c>
      <c r="B6" s="997" t="s">
        <v>1220</v>
      </c>
      <c r="C6" s="988" t="s">
        <v>1178</v>
      </c>
      <c r="D6" s="68" t="s">
        <v>1220</v>
      </c>
      <c r="E6" s="1175" t="str">
        <f>C6</f>
        <v>CPP</v>
      </c>
      <c r="F6" s="1175"/>
      <c r="G6" s="1175"/>
    </row>
    <row r="7" spans="1:7" ht="16.5" x14ac:dyDescent="0.25">
      <c r="A7" s="996">
        <v>4</v>
      </c>
      <c r="B7" s="1172" t="s">
        <v>93</v>
      </c>
      <c r="C7" s="1173"/>
      <c r="D7" s="1173"/>
      <c r="E7" s="1173"/>
      <c r="F7" s="1173"/>
      <c r="G7" s="1173"/>
    </row>
    <row r="8" spans="1:7" ht="16.5" x14ac:dyDescent="0.25">
      <c r="A8" s="1161" t="s">
        <v>83</v>
      </c>
      <c r="B8" s="994" t="s">
        <v>94</v>
      </c>
      <c r="C8" s="1150"/>
      <c r="D8" s="1151"/>
      <c r="E8" s="1151"/>
      <c r="F8" s="1151"/>
      <c r="G8" s="1154"/>
    </row>
    <row r="9" spans="1:7" ht="16.5" x14ac:dyDescent="0.25">
      <c r="A9" s="1161"/>
      <c r="B9" s="994" t="s">
        <v>95</v>
      </c>
      <c r="C9" s="1150"/>
      <c r="D9" s="1151"/>
      <c r="E9" s="1151"/>
      <c r="F9" s="1151"/>
      <c r="G9" s="1151"/>
    </row>
    <row r="10" spans="1:7" ht="16.5" x14ac:dyDescent="0.25">
      <c r="A10" s="1161"/>
      <c r="B10" s="994" t="s">
        <v>96</v>
      </c>
      <c r="C10" s="1150"/>
      <c r="D10" s="1151"/>
      <c r="E10" s="1151"/>
      <c r="F10" s="1151"/>
      <c r="G10" s="1154"/>
    </row>
    <row r="11" spans="1:7" ht="16.5" x14ac:dyDescent="0.25">
      <c r="A11" s="1161"/>
      <c r="B11" s="994" t="s">
        <v>97</v>
      </c>
      <c r="C11" s="1150"/>
      <c r="D11" s="1151"/>
      <c r="E11" s="1154"/>
      <c r="F11" s="994" t="s">
        <v>98</v>
      </c>
      <c r="G11" s="15"/>
    </row>
    <row r="12" spans="1:7" ht="16.5" x14ac:dyDescent="0.25">
      <c r="A12" s="1161"/>
      <c r="B12" s="994" t="s">
        <v>99</v>
      </c>
      <c r="C12" s="1150"/>
      <c r="D12" s="1154"/>
      <c r="E12" s="994" t="s">
        <v>114</v>
      </c>
      <c r="F12" s="1165"/>
      <c r="G12" s="1164"/>
    </row>
    <row r="13" spans="1:7" s="67" customFormat="1" ht="16.5" customHeight="1" x14ac:dyDescent="0.25">
      <c r="A13" s="1161" t="s">
        <v>85</v>
      </c>
      <c r="B13" s="999" t="s">
        <v>111</v>
      </c>
      <c r="C13" s="1151"/>
      <c r="D13" s="1151"/>
      <c r="E13" s="1151"/>
      <c r="F13" s="1151"/>
      <c r="G13" s="1151"/>
    </row>
    <row r="14" spans="1:7" ht="16.5" x14ac:dyDescent="0.25">
      <c r="A14" s="1161"/>
      <c r="B14" s="1000" t="s">
        <v>112</v>
      </c>
      <c r="C14" s="1151"/>
      <c r="D14" s="1151"/>
      <c r="E14" s="1151"/>
      <c r="F14" s="1151"/>
      <c r="G14" s="1151"/>
    </row>
    <row r="15" spans="1:7" ht="16.5" x14ac:dyDescent="0.25">
      <c r="A15" s="1161"/>
      <c r="B15" s="1000" t="s">
        <v>113</v>
      </c>
      <c r="C15" s="1150"/>
      <c r="D15" s="1154"/>
      <c r="E15" s="994" t="s">
        <v>114</v>
      </c>
      <c r="F15" s="1165"/>
      <c r="G15" s="1164"/>
    </row>
    <row r="16" spans="1:7" ht="16.5" x14ac:dyDescent="0.25">
      <c r="A16" s="1161"/>
      <c r="B16" s="994" t="s">
        <v>115</v>
      </c>
      <c r="C16" s="1001"/>
      <c r="D16" s="994" t="s">
        <v>116</v>
      </c>
      <c r="E16" s="1162"/>
      <c r="F16" s="1163"/>
      <c r="G16" s="1164"/>
    </row>
    <row r="17" spans="1:7" ht="16.5" x14ac:dyDescent="0.25">
      <c r="A17" s="996">
        <v>5</v>
      </c>
      <c r="B17" s="1149" t="s">
        <v>103</v>
      </c>
      <c r="C17" s="1149"/>
      <c r="D17" s="1149"/>
      <c r="E17" s="1149"/>
      <c r="F17" s="1149"/>
      <c r="G17" s="1149"/>
    </row>
    <row r="18" spans="1:7" s="1002" customFormat="1" ht="16.5" x14ac:dyDescent="0.25">
      <c r="A18" s="1157"/>
      <c r="B18" s="994" t="s">
        <v>104</v>
      </c>
      <c r="C18" s="1150"/>
      <c r="D18" s="1151"/>
      <c r="E18" s="1151"/>
      <c r="F18" s="1151"/>
      <c r="G18" s="1154"/>
    </row>
    <row r="19" spans="1:7" s="1002" customFormat="1" ht="16.5" x14ac:dyDescent="0.25">
      <c r="A19" s="1157"/>
      <c r="B19" s="994" t="s">
        <v>101</v>
      </c>
      <c r="C19" s="1150"/>
      <c r="D19" s="1151"/>
      <c r="E19" s="1151"/>
      <c r="F19" s="1151"/>
      <c r="G19" s="1154"/>
    </row>
    <row r="20" spans="1:7" s="1002" customFormat="1" ht="16.5" x14ac:dyDescent="0.25">
      <c r="A20" s="1157"/>
      <c r="B20" s="994" t="s">
        <v>105</v>
      </c>
      <c r="C20" s="1150"/>
      <c r="D20" s="1151"/>
      <c r="E20" s="1151"/>
      <c r="F20" s="1151"/>
      <c r="G20" s="1154"/>
    </row>
    <row r="21" spans="1:7" s="1002" customFormat="1" ht="16.5" x14ac:dyDescent="0.25">
      <c r="A21" s="1157"/>
      <c r="B21" s="994" t="s">
        <v>94</v>
      </c>
      <c r="C21" s="1150"/>
      <c r="D21" s="1151"/>
      <c r="E21" s="1151"/>
      <c r="F21" s="1151"/>
      <c r="G21" s="1151"/>
    </row>
    <row r="22" spans="1:7" s="1154" customFormat="1" ht="16.5" customHeight="1" x14ac:dyDescent="0.25">
      <c r="A22" s="1157"/>
      <c r="B22" s="994" t="s">
        <v>95</v>
      </c>
      <c r="C22" s="1152"/>
      <c r="D22" s="1153"/>
      <c r="E22" s="1153"/>
      <c r="F22" s="1153"/>
      <c r="G22" s="1153"/>
    </row>
    <row r="23" spans="1:7" s="1154" customFormat="1" ht="16.5" customHeight="1" x14ac:dyDescent="0.25">
      <c r="A23" s="1157"/>
      <c r="B23" s="994" t="s">
        <v>96</v>
      </c>
      <c r="C23" s="1155"/>
      <c r="D23" s="1156"/>
      <c r="E23" s="1156"/>
      <c r="F23" s="1156"/>
      <c r="G23" s="1156"/>
    </row>
    <row r="24" spans="1:7" ht="16.5" x14ac:dyDescent="0.25">
      <c r="A24" s="1157"/>
      <c r="B24" s="994" t="s">
        <v>97</v>
      </c>
      <c r="C24" s="1150"/>
      <c r="D24" s="1151"/>
      <c r="E24" s="1154"/>
      <c r="F24" s="994" t="s">
        <v>98</v>
      </c>
      <c r="G24" s="1003"/>
    </row>
    <row r="25" spans="1:7" ht="16.5" x14ac:dyDescent="0.25">
      <c r="A25" s="1157"/>
      <c r="B25" s="994" t="s">
        <v>99</v>
      </c>
      <c r="C25" s="1150"/>
      <c r="D25" s="1151"/>
      <c r="E25" s="1154"/>
      <c r="F25" s="994" t="s">
        <v>100</v>
      </c>
      <c r="G25" s="15"/>
    </row>
    <row r="26" spans="1:7" ht="16.5" x14ac:dyDescent="0.25">
      <c r="A26" s="996">
        <v>6</v>
      </c>
      <c r="B26" s="1149" t="s">
        <v>106</v>
      </c>
      <c r="C26" s="1149"/>
      <c r="D26" s="1149"/>
      <c r="E26" s="1149"/>
      <c r="F26" s="1149"/>
      <c r="G26" s="1149"/>
    </row>
    <row r="27" spans="1:7" s="1154" customFormat="1" ht="16.5" customHeight="1" x14ac:dyDescent="0.25">
      <c r="A27" s="1157"/>
      <c r="B27" s="994" t="s">
        <v>107</v>
      </c>
      <c r="C27" s="1152"/>
      <c r="D27" s="1153"/>
      <c r="E27" s="1153"/>
      <c r="F27" s="1153"/>
      <c r="G27" s="1153"/>
    </row>
    <row r="28" spans="1:7" ht="16.5" x14ac:dyDescent="0.25">
      <c r="A28" s="1157"/>
      <c r="B28" s="994" t="s">
        <v>101</v>
      </c>
      <c r="C28" s="1150"/>
      <c r="D28" s="1151"/>
      <c r="E28" s="1154"/>
      <c r="F28" s="994" t="s">
        <v>108</v>
      </c>
      <c r="G28" s="1004"/>
    </row>
    <row r="29" spans="1:7" ht="23.45" customHeight="1" x14ac:dyDescent="0.25">
      <c r="A29" s="1157"/>
      <c r="B29" s="994" t="s">
        <v>109</v>
      </c>
      <c r="C29" s="1150"/>
      <c r="D29" s="1151"/>
      <c r="E29" s="1151"/>
      <c r="F29" s="1151"/>
      <c r="G29" s="1154"/>
    </row>
    <row r="30" spans="1:7" ht="16.5" x14ac:dyDescent="0.25">
      <c r="A30" s="1157"/>
      <c r="B30" s="994" t="s">
        <v>99</v>
      </c>
      <c r="C30" s="1150"/>
      <c r="D30" s="1151"/>
      <c r="E30" s="1154"/>
      <c r="F30" s="994" t="s">
        <v>100</v>
      </c>
      <c r="G30" s="15"/>
    </row>
    <row r="31" spans="1:7" ht="17.25" thickBot="1" x14ac:dyDescent="0.3">
      <c r="A31" s="1158"/>
      <c r="B31" s="995" t="s">
        <v>102</v>
      </c>
      <c r="C31" s="1159"/>
      <c r="D31" s="1159"/>
      <c r="E31" s="995" t="s">
        <v>110</v>
      </c>
      <c r="F31" s="1160"/>
      <c r="G31" s="1159"/>
    </row>
  </sheetData>
  <sheetProtection password="DCBB" sheet="1" objects="1" scenarios="1"/>
  <mergeCells count="39">
    <mergeCell ref="A1:G1"/>
    <mergeCell ref="C3:G3"/>
    <mergeCell ref="C4:G4"/>
    <mergeCell ref="F12:G12"/>
    <mergeCell ref="A8:A12"/>
    <mergeCell ref="B7:G7"/>
    <mergeCell ref="C8:G8"/>
    <mergeCell ref="C9:G9"/>
    <mergeCell ref="C10:G10"/>
    <mergeCell ref="C11:E11"/>
    <mergeCell ref="C12:D12"/>
    <mergeCell ref="C5:G5"/>
    <mergeCell ref="E6:G6"/>
    <mergeCell ref="A2:B2"/>
    <mergeCell ref="C2:G2"/>
    <mergeCell ref="A18:A25"/>
    <mergeCell ref="C25:E25"/>
    <mergeCell ref="A13:A16"/>
    <mergeCell ref="E16:G16"/>
    <mergeCell ref="C13:G13"/>
    <mergeCell ref="C15:D15"/>
    <mergeCell ref="F15:G15"/>
    <mergeCell ref="B17:G17"/>
    <mergeCell ref="C18:G18"/>
    <mergeCell ref="C14:G14"/>
    <mergeCell ref="A27:A31"/>
    <mergeCell ref="C31:D31"/>
    <mergeCell ref="F31:G31"/>
    <mergeCell ref="C27:XFD27"/>
    <mergeCell ref="C28:E28"/>
    <mergeCell ref="C29:G29"/>
    <mergeCell ref="C30:E30"/>
    <mergeCell ref="B26:G26"/>
    <mergeCell ref="C21:G21"/>
    <mergeCell ref="C22:XFD22"/>
    <mergeCell ref="C23:XFD23"/>
    <mergeCell ref="C19:G19"/>
    <mergeCell ref="C20:G20"/>
    <mergeCell ref="C24:E24"/>
  </mergeCells>
  <dataValidations count="1">
    <dataValidation type="list" allowBlank="1" showInputMessage="1" showErrorMessage="1" sqref="C6">
      <formula1>"CPP, Non-CPP"</formula1>
    </dataValidation>
  </dataValidations>
  <pageMargins left="0.7" right="0.7"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86" zoomScaleNormal="86" workbookViewId="0">
      <selection activeCell="E37" sqref="E37"/>
    </sheetView>
  </sheetViews>
  <sheetFormatPr defaultColWidth="8.85546875" defaultRowHeight="14.25" x14ac:dyDescent="0.2"/>
  <cols>
    <col min="1" max="1" width="7.5703125" style="716" customWidth="1"/>
    <col min="2" max="2" width="46.42578125" style="716" customWidth="1"/>
    <col min="3" max="3" width="22.140625" style="716" customWidth="1"/>
    <col min="4" max="4" width="18.42578125" style="716" customWidth="1"/>
    <col min="5" max="5" width="23" style="736" customWidth="1"/>
    <col min="6" max="6" width="11" style="716" bestFit="1" customWidth="1"/>
    <col min="7" max="16384" width="8.85546875" style="716"/>
  </cols>
  <sheetData>
    <row r="1" spans="1:5" ht="16.5" customHeight="1" x14ac:dyDescent="0.2">
      <c r="A1" s="1206" t="s">
        <v>955</v>
      </c>
      <c r="B1" s="1206"/>
      <c r="C1" s="1206"/>
      <c r="D1" s="1206"/>
      <c r="E1" s="1206"/>
    </row>
    <row r="2" spans="1:5" ht="31.5" customHeight="1" x14ac:dyDescent="0.2">
      <c r="A2" s="1206" t="s">
        <v>956</v>
      </c>
      <c r="B2" s="1206"/>
      <c r="C2" s="1206"/>
      <c r="D2" s="1206"/>
      <c r="E2" s="1206"/>
    </row>
    <row r="3" spans="1:5" ht="16.5" customHeight="1" x14ac:dyDescent="0.2">
      <c r="A3" s="1206" t="s">
        <v>957</v>
      </c>
      <c r="B3" s="1206"/>
      <c r="C3" s="1206"/>
      <c r="D3" s="1206"/>
      <c r="E3" s="1206"/>
    </row>
    <row r="4" spans="1:5" ht="15.75" x14ac:dyDescent="0.2">
      <c r="A4" s="717" t="s">
        <v>958</v>
      </c>
      <c r="B4" s="718" t="s">
        <v>959</v>
      </c>
      <c r="C4" s="1207" t="s">
        <v>124</v>
      </c>
      <c r="D4" s="1208"/>
      <c r="E4" s="1209"/>
    </row>
    <row r="5" spans="1:5" x14ac:dyDescent="0.2">
      <c r="A5" s="719">
        <v>1</v>
      </c>
      <c r="B5" s="720" t="s">
        <v>92</v>
      </c>
      <c r="C5" s="1210">
        <f>'General Information'!C3:G3</f>
        <v>0</v>
      </c>
      <c r="D5" s="1211"/>
      <c r="E5" s="1212"/>
    </row>
    <row r="6" spans="1:5" x14ac:dyDescent="0.2">
      <c r="A6" s="719" t="s">
        <v>1677</v>
      </c>
      <c r="B6" s="720" t="s">
        <v>1679</v>
      </c>
      <c r="C6" s="1210">
        <f>'General Information'!C4:G4</f>
        <v>0</v>
      </c>
      <c r="D6" s="1211"/>
      <c r="E6" s="1212"/>
    </row>
    <row r="7" spans="1:5" x14ac:dyDescent="0.2">
      <c r="A7" s="719" t="s">
        <v>1678</v>
      </c>
      <c r="B7" s="720" t="s">
        <v>1680</v>
      </c>
      <c r="C7" s="1210">
        <f>'General Information'!C5</f>
        <v>0</v>
      </c>
      <c r="D7" s="1211"/>
      <c r="E7" s="1212"/>
    </row>
    <row r="8" spans="1:5" x14ac:dyDescent="0.2">
      <c r="A8" s="1180">
        <v>3</v>
      </c>
      <c r="B8" s="1184" t="s">
        <v>1045</v>
      </c>
      <c r="C8" s="1188" t="s">
        <v>960</v>
      </c>
      <c r="D8" s="1190"/>
      <c r="E8" s="719" t="s">
        <v>961</v>
      </c>
    </row>
    <row r="9" spans="1:5" x14ac:dyDescent="0.2">
      <c r="A9" s="1180"/>
      <c r="B9" s="1184"/>
      <c r="C9" s="1188" t="str">
        <f>'General Information'!C2</f>
        <v>Chlor-Alkali</v>
      </c>
      <c r="D9" s="1190"/>
      <c r="E9" s="719"/>
    </row>
    <row r="10" spans="1:5" ht="57" x14ac:dyDescent="0.2">
      <c r="A10" s="719" t="s">
        <v>962</v>
      </c>
      <c r="B10" s="720" t="s">
        <v>1687</v>
      </c>
      <c r="C10" s="1188" t="str">
        <f>'General Information'!C13&amp;","&amp;'General Information'!C14&amp;","&amp;'General Information'!C8&amp;","&amp;'General Information'!C9&amp;","&amp;'General Information'!C10&amp;","&amp;'General Information'!C11&amp;","&amp;'General Information'!G11&amp;","&amp;'General Information'!C15&amp;","&amp;'General Information'!F15&amp;","&amp;'General Information'!C16&amp;","&amp;'General Information'!E16</f>
        <v>,,,,,,,,,,</v>
      </c>
      <c r="D10" s="1189"/>
      <c r="E10" s="1190"/>
    </row>
    <row r="11" spans="1:5" ht="36" customHeight="1" x14ac:dyDescent="0.2">
      <c r="A11" s="719" t="s">
        <v>7</v>
      </c>
      <c r="B11" s="721" t="s">
        <v>963</v>
      </c>
      <c r="C11" s="1188" t="str">
        <f>'General Information'!C18&amp;","&amp;'General Information'!C19&amp;","&amp;'General Information'!C20&amp;","&amp;'General Information'!C21&amp;","&amp;'General Information'!C22&amp;","&amp;'General Information'!C23&amp;","&amp;'General Information'!C24&amp;","&amp;'General Information'!G24&amp;","&amp;'General Information'!C25&amp;","&amp;'General Information'!G25</f>
        <v>,,,,,,,,,</v>
      </c>
      <c r="D11" s="1189"/>
      <c r="E11" s="1190"/>
    </row>
    <row r="12" spans="1:5" ht="50.25" customHeight="1" x14ac:dyDescent="0.2">
      <c r="A12" s="719" t="s">
        <v>9</v>
      </c>
      <c r="B12" s="721" t="s">
        <v>964</v>
      </c>
      <c r="C12" s="1188" t="str">
        <f>'General Information'!C27&amp;","&amp;'General Information'!C28&amp;","&amp;'General Information'!G28&amp;","&amp;'General Information'!C29&amp;","&amp;'General Information'!C30&amp;","&amp;'General Information'!G30&amp;","&amp;'General Information'!C31&amp;","&amp;'General Information'!F31</f>
        <v>,,,,,,,</v>
      </c>
      <c r="D12" s="1189"/>
      <c r="E12" s="1190"/>
    </row>
    <row r="13" spans="1:5" ht="15.75" x14ac:dyDescent="0.2">
      <c r="A13" s="717" t="s">
        <v>965</v>
      </c>
      <c r="B13" s="1197" t="s">
        <v>966</v>
      </c>
      <c r="C13" s="1198"/>
      <c r="D13" s="1198"/>
      <c r="E13" s="1199"/>
    </row>
    <row r="14" spans="1:5" x14ac:dyDescent="0.2">
      <c r="A14" s="722">
        <v>5</v>
      </c>
      <c r="B14" s="1200" t="s">
        <v>967</v>
      </c>
      <c r="C14" s="1201"/>
      <c r="D14" s="1201"/>
      <c r="E14" s="1202"/>
    </row>
    <row r="15" spans="1:5" x14ac:dyDescent="0.2">
      <c r="A15" s="1191" t="s">
        <v>444</v>
      </c>
      <c r="B15" s="1193" t="s">
        <v>968</v>
      </c>
      <c r="C15" s="722" t="s">
        <v>2</v>
      </c>
      <c r="D15" s="722" t="s">
        <v>970</v>
      </c>
      <c r="E15" s="722" t="s">
        <v>969</v>
      </c>
    </row>
    <row r="16" spans="1:5" x14ac:dyDescent="0.2">
      <c r="A16" s="1192"/>
      <c r="B16" s="1194"/>
      <c r="C16" s="723" t="s">
        <v>1683</v>
      </c>
      <c r="D16" s="723" t="s">
        <v>1684</v>
      </c>
      <c r="E16" s="723" t="s">
        <v>1685</v>
      </c>
    </row>
    <row r="17" spans="1:5" x14ac:dyDescent="0.2">
      <c r="A17" s="724" t="s">
        <v>5</v>
      </c>
      <c r="B17" s="72" t="str">
        <f>'Form Sc'!B8</f>
        <v>Caustic Soda Lye</v>
      </c>
      <c r="C17" s="719" t="s">
        <v>191</v>
      </c>
      <c r="D17" s="719">
        <f>'Form Sc'!H10</f>
        <v>0</v>
      </c>
      <c r="E17" s="719">
        <f>'Form Sc'!I10</f>
        <v>0</v>
      </c>
    </row>
    <row r="18" spans="1:5" x14ac:dyDescent="0.2">
      <c r="A18" s="724" t="s">
        <v>7</v>
      </c>
      <c r="B18" s="72" t="str">
        <f>'Form Sc'!B15</f>
        <v>Liquefied Chlorine</v>
      </c>
      <c r="C18" s="719" t="s">
        <v>191</v>
      </c>
      <c r="D18" s="719">
        <f>'Form Sc'!H17</f>
        <v>0</v>
      </c>
      <c r="E18" s="719">
        <f>'Form Sc'!I17</f>
        <v>0</v>
      </c>
    </row>
    <row r="19" spans="1:5" x14ac:dyDescent="0.2">
      <c r="A19" s="724" t="s">
        <v>9</v>
      </c>
      <c r="B19" s="72" t="str">
        <f>'Form Sc'!B22</f>
        <v>Hydrogen (Bottled &amp; Sold)</v>
      </c>
      <c r="C19" s="719" t="s">
        <v>18</v>
      </c>
      <c r="D19" s="719">
        <f>'Form Sc'!H24</f>
        <v>0</v>
      </c>
      <c r="E19" s="719">
        <f>'Form Sc'!I24</f>
        <v>0</v>
      </c>
    </row>
    <row r="20" spans="1:5" x14ac:dyDescent="0.2">
      <c r="A20" s="724" t="s">
        <v>11</v>
      </c>
      <c r="B20" s="72" t="str">
        <f>'Form Sc'!B29</f>
        <v>Caustic Soda (Flakes)</v>
      </c>
      <c r="C20" s="719" t="s">
        <v>191</v>
      </c>
      <c r="D20" s="719">
        <f>'Form Sc'!H31</f>
        <v>0</v>
      </c>
      <c r="E20" s="719">
        <f>'Form Sc'!I31</f>
        <v>0</v>
      </c>
    </row>
    <row r="21" spans="1:5" ht="28.5" x14ac:dyDescent="0.2">
      <c r="A21" s="724" t="s">
        <v>30</v>
      </c>
      <c r="B21" s="72" t="s">
        <v>971</v>
      </c>
      <c r="C21" s="719" t="s">
        <v>191</v>
      </c>
      <c r="D21" s="719"/>
      <c r="E21" s="719"/>
    </row>
    <row r="22" spans="1:5" x14ac:dyDescent="0.2">
      <c r="A22" s="724" t="s">
        <v>32</v>
      </c>
      <c r="B22" s="72" t="s">
        <v>972</v>
      </c>
      <c r="C22" s="719" t="s">
        <v>191</v>
      </c>
      <c r="D22" s="725">
        <f>Summary!E24</f>
        <v>0</v>
      </c>
      <c r="E22" s="725">
        <f>Summary!F24</f>
        <v>0</v>
      </c>
    </row>
    <row r="23" spans="1:5" ht="15.75" x14ac:dyDescent="0.2">
      <c r="A23" s="717" t="s">
        <v>346</v>
      </c>
      <c r="B23" s="1203" t="s">
        <v>973</v>
      </c>
      <c r="C23" s="1203"/>
      <c r="D23" s="1203"/>
      <c r="E23" s="1203"/>
    </row>
    <row r="24" spans="1:5" x14ac:dyDescent="0.2">
      <c r="A24" s="1195" t="s">
        <v>444</v>
      </c>
      <c r="B24" s="1193" t="s">
        <v>1686</v>
      </c>
      <c r="C24" s="722" t="s">
        <v>2</v>
      </c>
      <c r="D24" s="722" t="s">
        <v>970</v>
      </c>
      <c r="E24" s="722" t="s">
        <v>969</v>
      </c>
    </row>
    <row r="25" spans="1:5" x14ac:dyDescent="0.2">
      <c r="A25" s="1196"/>
      <c r="B25" s="1194"/>
      <c r="C25" s="723" t="s">
        <v>1683</v>
      </c>
      <c r="D25" s="723" t="s">
        <v>1684</v>
      </c>
      <c r="E25" s="723" t="s">
        <v>1685</v>
      </c>
    </row>
    <row r="26" spans="1:5" ht="28.5" x14ac:dyDescent="0.2">
      <c r="A26" s="724" t="s">
        <v>974</v>
      </c>
      <c r="B26" s="720" t="s">
        <v>975</v>
      </c>
      <c r="C26" s="719" t="s">
        <v>976</v>
      </c>
      <c r="D26" s="726">
        <f>'Form Sc'!H84/10</f>
        <v>0</v>
      </c>
      <c r="E26" s="726">
        <f>'Form Sc'!I84/10</f>
        <v>0</v>
      </c>
    </row>
    <row r="27" spans="1:5" x14ac:dyDescent="0.2">
      <c r="A27" s="724" t="s">
        <v>7</v>
      </c>
      <c r="B27" s="720" t="s">
        <v>977</v>
      </c>
      <c r="C27" s="719" t="s">
        <v>976</v>
      </c>
      <c r="D27" s="726">
        <f>'Form Sc'!H440/10</f>
        <v>0</v>
      </c>
      <c r="E27" s="726">
        <f>'Form Sc'!I440/10</f>
        <v>0</v>
      </c>
    </row>
    <row r="28" spans="1:5" x14ac:dyDescent="0.2">
      <c r="A28" s="724" t="s">
        <v>9</v>
      </c>
      <c r="B28" s="720" t="s">
        <v>978</v>
      </c>
      <c r="C28" s="719" t="s">
        <v>976</v>
      </c>
      <c r="D28" s="726">
        <f>('Form Sc'!H441+'Form Sc'!H442)/10</f>
        <v>0</v>
      </c>
      <c r="E28" s="726">
        <f>('Form Sc'!I442+'Form Sc'!I441)/10</f>
        <v>0</v>
      </c>
    </row>
    <row r="29" spans="1:5" x14ac:dyDescent="0.2">
      <c r="A29" s="724" t="s">
        <v>11</v>
      </c>
      <c r="B29" s="720" t="s">
        <v>979</v>
      </c>
      <c r="C29" s="719" t="s">
        <v>976</v>
      </c>
      <c r="D29" s="726">
        <f>'Form Sc'!H445/10</f>
        <v>0</v>
      </c>
      <c r="E29" s="726">
        <f>'Form Sc'!I445/10</f>
        <v>0</v>
      </c>
    </row>
    <row r="30" spans="1:5" x14ac:dyDescent="0.2">
      <c r="A30" s="724" t="s">
        <v>30</v>
      </c>
      <c r="B30" s="720" t="s">
        <v>980</v>
      </c>
      <c r="C30" s="719" t="s">
        <v>291</v>
      </c>
      <c r="D30" s="726">
        <f>'Form Sc'!H547+'Form Sc'!H548+'Form Sc'!H549</f>
        <v>0</v>
      </c>
      <c r="E30" s="726">
        <f>'Form Sc'!I547+'Form Sc'!I548+'Form Sc'!I549</f>
        <v>0</v>
      </c>
    </row>
    <row r="31" spans="1:5" x14ac:dyDescent="0.2">
      <c r="A31" s="719" t="s">
        <v>32</v>
      </c>
      <c r="B31" s="720" t="s">
        <v>981</v>
      </c>
      <c r="C31" s="719" t="s">
        <v>291</v>
      </c>
      <c r="D31" s="726">
        <f>'Form Sc'!H643+'Form Sc'!H644+'Form Sc'!H645+'Form Sc'!H646</f>
        <v>0</v>
      </c>
      <c r="E31" s="726">
        <f>'Form Sc'!I643+'Form Sc'!I644+'Form Sc'!I645+'Form Sc'!I646</f>
        <v>0</v>
      </c>
    </row>
    <row r="32" spans="1:5" x14ac:dyDescent="0.2">
      <c r="A32" s="719" t="s">
        <v>35</v>
      </c>
      <c r="B32" s="720" t="s">
        <v>982</v>
      </c>
      <c r="C32" s="719" t="s">
        <v>291</v>
      </c>
      <c r="D32" s="726">
        <f>'Form Sc'!H676+'Form Sc'!H677+'Form Sc'!H714</f>
        <v>0</v>
      </c>
      <c r="E32" s="726">
        <f>'Form Sc'!I676+'Form Sc'!I677+'Form Sc'!I714</f>
        <v>0</v>
      </c>
    </row>
    <row r="33" spans="1:5" x14ac:dyDescent="0.2">
      <c r="A33" s="719" t="s">
        <v>38</v>
      </c>
      <c r="B33" s="720" t="s">
        <v>501</v>
      </c>
      <c r="C33" s="719" t="s">
        <v>291</v>
      </c>
      <c r="D33" s="726">
        <f>'Form Sc'!H719</f>
        <v>0</v>
      </c>
      <c r="E33" s="726">
        <f>'Form Sc'!I719</f>
        <v>0</v>
      </c>
    </row>
    <row r="34" spans="1:5" x14ac:dyDescent="0.2">
      <c r="A34" s="719" t="s">
        <v>39</v>
      </c>
      <c r="B34" s="720" t="s">
        <v>1042</v>
      </c>
      <c r="C34" s="719" t="s">
        <v>984</v>
      </c>
      <c r="D34" s="725">
        <f>Summary!E30</f>
        <v>0</v>
      </c>
      <c r="E34" s="725">
        <f>Summary!F30</f>
        <v>0</v>
      </c>
    </row>
    <row r="35" spans="1:5" ht="28.5" x14ac:dyDescent="0.2">
      <c r="A35" s="727" t="s">
        <v>169</v>
      </c>
      <c r="B35" s="720" t="s">
        <v>983</v>
      </c>
      <c r="C35" s="719" t="s">
        <v>984</v>
      </c>
      <c r="D35" s="725" t="s">
        <v>1058</v>
      </c>
      <c r="E35" s="726">
        <f>Summary!F45</f>
        <v>0</v>
      </c>
    </row>
    <row r="36" spans="1:5" ht="15.75" x14ac:dyDescent="0.2">
      <c r="A36" s="728" t="s">
        <v>48</v>
      </c>
      <c r="B36" s="1204" t="s">
        <v>985</v>
      </c>
      <c r="C36" s="1204"/>
      <c r="D36" s="1204"/>
      <c r="E36" s="1204"/>
    </row>
    <row r="37" spans="1:5" ht="28.5" x14ac:dyDescent="0.2">
      <c r="A37" s="724" t="s">
        <v>986</v>
      </c>
      <c r="B37" s="720" t="s">
        <v>987</v>
      </c>
      <c r="C37" s="719" t="s">
        <v>988</v>
      </c>
      <c r="D37" s="730">
        <f>Summary!E32</f>
        <v>0</v>
      </c>
      <c r="E37" s="730">
        <f>Summary!F32</f>
        <v>0</v>
      </c>
    </row>
    <row r="38" spans="1:5" x14ac:dyDescent="0.2">
      <c r="A38" s="724" t="s">
        <v>614</v>
      </c>
      <c r="B38" s="720" t="s">
        <v>989</v>
      </c>
      <c r="C38" s="719" t="s">
        <v>988</v>
      </c>
      <c r="D38" s="730" t="s">
        <v>1058</v>
      </c>
      <c r="E38" s="729">
        <f>Summary!F47</f>
        <v>0</v>
      </c>
    </row>
    <row r="39" spans="1:5" x14ac:dyDescent="0.2">
      <c r="A39" s="1181"/>
      <c r="B39" s="1181"/>
      <c r="C39" s="1181"/>
      <c r="D39" s="1181"/>
      <c r="E39" s="1181"/>
    </row>
    <row r="40" spans="1:5" ht="15.75" x14ac:dyDescent="0.2">
      <c r="A40" s="717" t="s">
        <v>64</v>
      </c>
      <c r="B40" s="1205" t="s">
        <v>990</v>
      </c>
      <c r="C40" s="1205"/>
      <c r="D40" s="1205"/>
      <c r="E40" s="1205"/>
    </row>
    <row r="41" spans="1:5" x14ac:dyDescent="0.2">
      <c r="A41" s="724" t="s">
        <v>991</v>
      </c>
      <c r="B41" s="72" t="s">
        <v>992</v>
      </c>
      <c r="C41" s="719" t="s">
        <v>29</v>
      </c>
      <c r="D41" s="719"/>
      <c r="E41" s="719"/>
    </row>
    <row r="42" spans="1:5" ht="28.5" x14ac:dyDescent="0.2">
      <c r="A42" s="724" t="s">
        <v>614</v>
      </c>
      <c r="B42" s="72" t="s">
        <v>993</v>
      </c>
      <c r="C42" s="719" t="s">
        <v>994</v>
      </c>
      <c r="D42" s="719"/>
      <c r="E42" s="719"/>
    </row>
    <row r="43" spans="1:5" x14ac:dyDescent="0.2">
      <c r="A43" s="724" t="s">
        <v>616</v>
      </c>
      <c r="B43" s="72" t="s">
        <v>995</v>
      </c>
      <c r="C43" s="719" t="s">
        <v>996</v>
      </c>
      <c r="D43" s="719"/>
      <c r="E43" s="719"/>
    </row>
    <row r="44" spans="1:5" x14ac:dyDescent="0.2">
      <c r="A44" s="724" t="s">
        <v>618</v>
      </c>
      <c r="B44" s="72" t="s">
        <v>997</v>
      </c>
      <c r="C44" s="719" t="s">
        <v>13</v>
      </c>
      <c r="D44" s="719"/>
      <c r="E44" s="719"/>
    </row>
    <row r="45" spans="1:5" x14ac:dyDescent="0.2">
      <c r="A45" s="724" t="s">
        <v>620</v>
      </c>
      <c r="B45" s="72" t="s">
        <v>998</v>
      </c>
      <c r="C45" s="719" t="s">
        <v>129</v>
      </c>
      <c r="D45" s="719"/>
      <c r="E45" s="719"/>
    </row>
    <row r="46" spans="1:5" x14ac:dyDescent="0.2">
      <c r="A46" s="724" t="s">
        <v>622</v>
      </c>
      <c r="B46" s="72" t="s">
        <v>999</v>
      </c>
      <c r="C46" s="719" t="s">
        <v>129</v>
      </c>
      <c r="D46" s="719"/>
      <c r="E46" s="719"/>
    </row>
    <row r="47" spans="1:5" x14ac:dyDescent="0.2">
      <c r="A47" s="724" t="s">
        <v>624</v>
      </c>
      <c r="B47" s="72" t="s">
        <v>166</v>
      </c>
      <c r="C47" s="719" t="s">
        <v>13</v>
      </c>
      <c r="D47" s="719"/>
      <c r="E47" s="719"/>
    </row>
    <row r="48" spans="1:5" x14ac:dyDescent="0.2">
      <c r="A48" s="724" t="s">
        <v>626</v>
      </c>
      <c r="B48" s="72" t="s">
        <v>1000</v>
      </c>
      <c r="C48" s="719" t="s">
        <v>129</v>
      </c>
      <c r="D48" s="719"/>
      <c r="E48" s="719"/>
    </row>
    <row r="49" spans="1:9" ht="15.75" x14ac:dyDescent="0.2">
      <c r="A49" s="724" t="s">
        <v>627</v>
      </c>
      <c r="B49" s="72" t="s">
        <v>1001</v>
      </c>
      <c r="C49" s="719" t="s">
        <v>129</v>
      </c>
      <c r="D49" s="728"/>
      <c r="E49" s="728"/>
    </row>
    <row r="50" spans="1:9" x14ac:dyDescent="0.2">
      <c r="A50" s="1181"/>
      <c r="B50" s="1181"/>
      <c r="C50" s="1181"/>
      <c r="D50" s="1181"/>
      <c r="E50" s="1181"/>
    </row>
    <row r="51" spans="1:9" x14ac:dyDescent="0.2">
      <c r="A51" s="738" t="s">
        <v>74</v>
      </c>
      <c r="B51" s="1182" t="s">
        <v>1002</v>
      </c>
      <c r="C51" s="1182"/>
      <c r="D51" s="1182"/>
      <c r="E51" s="1182"/>
    </row>
    <row r="52" spans="1:9" ht="28.5" x14ac:dyDescent="0.2">
      <c r="A52" s="739" t="s">
        <v>1003</v>
      </c>
      <c r="B52" s="740" t="s">
        <v>1004</v>
      </c>
      <c r="C52" s="1183" t="s">
        <v>961</v>
      </c>
      <c r="D52" s="1183"/>
      <c r="E52" s="741" t="s">
        <v>1682</v>
      </c>
      <c r="F52" s="732"/>
      <c r="G52" s="732"/>
    </row>
    <row r="53" spans="1:9" ht="18.75" customHeight="1" x14ac:dyDescent="0.2">
      <c r="A53" s="1185" t="s">
        <v>83</v>
      </c>
      <c r="B53" s="1184" t="s">
        <v>1005</v>
      </c>
      <c r="C53" s="1180" t="s">
        <v>1006</v>
      </c>
      <c r="D53" s="1180"/>
      <c r="E53" s="731" t="s">
        <v>1688</v>
      </c>
      <c r="G53" s="733"/>
      <c r="H53" s="733"/>
      <c r="I53" s="733"/>
    </row>
    <row r="54" spans="1:9" ht="18.75" customHeight="1" x14ac:dyDescent="0.2">
      <c r="A54" s="1187"/>
      <c r="B54" s="1184"/>
      <c r="C54" s="1180" t="s">
        <v>1007</v>
      </c>
      <c r="D54" s="1180"/>
      <c r="E54" s="731" t="s">
        <v>1689</v>
      </c>
      <c r="G54" s="733"/>
      <c r="H54" s="733"/>
      <c r="I54" s="733"/>
    </row>
    <row r="55" spans="1:9" x14ac:dyDescent="0.2">
      <c r="A55" s="724" t="s">
        <v>85</v>
      </c>
      <c r="B55" s="720" t="s">
        <v>1008</v>
      </c>
      <c r="C55" s="1180" t="s">
        <v>1008</v>
      </c>
      <c r="D55" s="1180"/>
      <c r="E55" s="731" t="s">
        <v>1009</v>
      </c>
      <c r="G55" s="733"/>
      <c r="H55" s="733"/>
      <c r="I55" s="733"/>
    </row>
    <row r="56" spans="1:9" x14ac:dyDescent="0.2">
      <c r="A56" s="724" t="s">
        <v>280</v>
      </c>
      <c r="B56" s="720" t="s">
        <v>1010</v>
      </c>
      <c r="C56" s="1180" t="s">
        <v>1010</v>
      </c>
      <c r="D56" s="1180"/>
      <c r="E56" s="731" t="s">
        <v>1011</v>
      </c>
      <c r="G56" s="733"/>
      <c r="H56" s="733"/>
      <c r="I56" s="733"/>
    </row>
    <row r="57" spans="1:9" x14ac:dyDescent="0.2">
      <c r="A57" s="724" t="s">
        <v>281</v>
      </c>
      <c r="B57" s="720" t="s">
        <v>1012</v>
      </c>
      <c r="C57" s="1180" t="s">
        <v>1012</v>
      </c>
      <c r="D57" s="1180"/>
      <c r="E57" s="731" t="s">
        <v>1013</v>
      </c>
      <c r="G57" s="733"/>
      <c r="H57" s="733"/>
      <c r="I57" s="733"/>
    </row>
    <row r="58" spans="1:9" ht="18.75" customHeight="1" x14ac:dyDescent="0.2">
      <c r="A58" s="1185" t="s">
        <v>282</v>
      </c>
      <c r="B58" s="1184" t="s">
        <v>1014</v>
      </c>
      <c r="C58" s="1180" t="s">
        <v>1015</v>
      </c>
      <c r="D58" s="1180"/>
      <c r="E58" s="731" t="s">
        <v>1690</v>
      </c>
      <c r="G58" s="733"/>
      <c r="H58" s="733"/>
      <c r="I58" s="733"/>
    </row>
    <row r="59" spans="1:9" ht="18.75" customHeight="1" x14ac:dyDescent="0.2">
      <c r="A59" s="1187"/>
      <c r="B59" s="1184"/>
      <c r="C59" s="1180" t="s">
        <v>1016</v>
      </c>
      <c r="D59" s="1180"/>
      <c r="E59" s="731" t="s">
        <v>1691</v>
      </c>
      <c r="G59" s="733"/>
      <c r="H59" s="733"/>
      <c r="I59" s="733"/>
    </row>
    <row r="60" spans="1:9" x14ac:dyDescent="0.2">
      <c r="A60" s="724" t="s">
        <v>283</v>
      </c>
      <c r="B60" s="720" t="s">
        <v>1017</v>
      </c>
      <c r="C60" s="1180" t="s">
        <v>1017</v>
      </c>
      <c r="D60" s="1180"/>
      <c r="E60" s="731" t="s">
        <v>1018</v>
      </c>
      <c r="G60" s="733"/>
      <c r="H60" s="733"/>
      <c r="I60" s="733"/>
    </row>
    <row r="61" spans="1:9" ht="18.75" customHeight="1" x14ac:dyDescent="0.2">
      <c r="A61" s="1185" t="s">
        <v>284</v>
      </c>
      <c r="B61" s="1184" t="s">
        <v>1019</v>
      </c>
      <c r="C61" s="1180" t="s">
        <v>1020</v>
      </c>
      <c r="D61" s="1180"/>
      <c r="E61" s="731" t="s">
        <v>1692</v>
      </c>
      <c r="G61" s="733"/>
      <c r="H61" s="733"/>
      <c r="I61" s="733"/>
    </row>
    <row r="62" spans="1:9" ht="18.75" customHeight="1" x14ac:dyDescent="0.2">
      <c r="A62" s="1186"/>
      <c r="B62" s="1184"/>
      <c r="C62" s="1180" t="s">
        <v>1021</v>
      </c>
      <c r="D62" s="1180"/>
      <c r="E62" s="731" t="s">
        <v>1693</v>
      </c>
      <c r="G62" s="733"/>
      <c r="H62" s="733"/>
      <c r="I62" s="733"/>
    </row>
    <row r="63" spans="1:9" ht="18.75" customHeight="1" x14ac:dyDescent="0.2">
      <c r="A63" s="1186"/>
      <c r="B63" s="1184"/>
      <c r="C63" s="1180" t="s">
        <v>1022</v>
      </c>
      <c r="D63" s="1180"/>
      <c r="E63" s="731" t="s">
        <v>1694</v>
      </c>
      <c r="G63" s="733"/>
      <c r="H63" s="733"/>
      <c r="I63" s="733"/>
    </row>
    <row r="64" spans="1:9" ht="18.75" customHeight="1" x14ac:dyDescent="0.2">
      <c r="A64" s="1187"/>
      <c r="B64" s="1184"/>
      <c r="C64" s="1180" t="s">
        <v>1023</v>
      </c>
      <c r="D64" s="1180"/>
      <c r="E64" s="731" t="s">
        <v>1695</v>
      </c>
      <c r="G64" s="733"/>
      <c r="H64" s="733"/>
      <c r="I64" s="733"/>
    </row>
    <row r="65" spans="1:9" x14ac:dyDescent="0.2">
      <c r="A65" s="724" t="s">
        <v>285</v>
      </c>
      <c r="B65" s="720" t="s">
        <v>1024</v>
      </c>
      <c r="C65" s="1180" t="s">
        <v>1024</v>
      </c>
      <c r="D65" s="1180"/>
      <c r="E65" s="731" t="s">
        <v>1025</v>
      </c>
      <c r="G65" s="733"/>
      <c r="H65" s="733"/>
      <c r="I65" s="733"/>
    </row>
    <row r="66" spans="1:9" x14ac:dyDescent="0.2">
      <c r="A66" s="983"/>
      <c r="B66" s="984"/>
      <c r="C66" s="985"/>
      <c r="D66" s="985"/>
      <c r="E66" s="986"/>
      <c r="G66" s="733"/>
      <c r="H66" s="733"/>
      <c r="I66" s="733"/>
    </row>
    <row r="67" spans="1:9" x14ac:dyDescent="0.2">
      <c r="A67" s="734"/>
      <c r="B67" s="734"/>
      <c r="C67" s="734"/>
      <c r="D67" s="734"/>
      <c r="E67" s="735"/>
    </row>
    <row r="68" spans="1:9" x14ac:dyDescent="0.2">
      <c r="A68" s="1179" t="s">
        <v>1775</v>
      </c>
      <c r="B68" s="1179"/>
      <c r="C68" s="1179"/>
      <c r="D68" s="1179"/>
      <c r="E68" s="1179"/>
    </row>
    <row r="69" spans="1:9" ht="15" customHeight="1" x14ac:dyDescent="0.2">
      <c r="A69" s="1179"/>
      <c r="B69" s="1179"/>
      <c r="C69" s="1179"/>
      <c r="D69" s="1179"/>
      <c r="E69" s="1179"/>
      <c r="F69" s="737"/>
      <c r="G69" s="737"/>
      <c r="H69" s="737"/>
    </row>
    <row r="70" spans="1:9" ht="15" x14ac:dyDescent="0.2">
      <c r="A70" s="970" t="s">
        <v>1776</v>
      </c>
      <c r="B70" s="971"/>
      <c r="C70" s="971"/>
      <c r="D70" s="971"/>
      <c r="E70" s="971"/>
      <c r="F70" s="737"/>
      <c r="G70" s="737"/>
      <c r="H70" s="737"/>
    </row>
    <row r="71" spans="1:9" ht="15" x14ac:dyDescent="0.25">
      <c r="A71" s="972"/>
      <c r="B71" s="973"/>
      <c r="C71" s="974"/>
      <c r="D71" s="975" t="s">
        <v>1681</v>
      </c>
      <c r="E71" s="976"/>
    </row>
    <row r="72" spans="1:9" ht="15" x14ac:dyDescent="0.25">
      <c r="A72" s="972"/>
      <c r="B72" s="973"/>
      <c r="C72" s="974"/>
      <c r="D72" s="970" t="s">
        <v>1026</v>
      </c>
      <c r="E72" s="976"/>
    </row>
    <row r="73" spans="1:9" ht="15" x14ac:dyDescent="0.25">
      <c r="A73" s="975" t="s">
        <v>1777</v>
      </c>
      <c r="B73" s="973"/>
      <c r="C73" s="974"/>
      <c r="D73" s="970" t="s">
        <v>1027</v>
      </c>
      <c r="E73" s="976"/>
    </row>
    <row r="74" spans="1:9" ht="15" x14ac:dyDescent="0.25">
      <c r="A74" s="970" t="s">
        <v>1778</v>
      </c>
      <c r="B74" s="973"/>
      <c r="C74" s="974"/>
      <c r="D74" s="977"/>
      <c r="E74" s="976"/>
    </row>
    <row r="75" spans="1:9" ht="15" x14ac:dyDescent="0.25">
      <c r="A75" s="970" t="s">
        <v>1028</v>
      </c>
      <c r="B75" s="973"/>
      <c r="C75" s="973"/>
      <c r="D75" s="973"/>
      <c r="E75" s="976"/>
    </row>
    <row r="76" spans="1:9" ht="15" x14ac:dyDescent="0.25">
      <c r="A76" s="970"/>
      <c r="B76" s="973"/>
      <c r="C76" s="973"/>
      <c r="D76" s="973"/>
      <c r="E76" s="976"/>
    </row>
    <row r="77" spans="1:9" ht="15" x14ac:dyDescent="0.25">
      <c r="A77" s="978"/>
      <c r="B77" s="976"/>
      <c r="C77" s="976"/>
      <c r="D77" s="977"/>
      <c r="E77" s="976"/>
    </row>
    <row r="78" spans="1:9" ht="15" x14ac:dyDescent="0.25">
      <c r="A78" s="970" t="s">
        <v>1029</v>
      </c>
      <c r="B78" s="976"/>
      <c r="C78" s="976"/>
      <c r="D78" s="976"/>
      <c r="E78" s="976"/>
    </row>
    <row r="79" spans="1:9" ht="15" x14ac:dyDescent="0.2">
      <c r="A79" s="979"/>
      <c r="B79" s="980"/>
      <c r="C79" s="981"/>
      <c r="D79" s="981"/>
      <c r="E79" s="981"/>
    </row>
    <row r="80" spans="1:9" ht="15" x14ac:dyDescent="0.25">
      <c r="A80" s="972"/>
      <c r="B80" s="977"/>
      <c r="C80" s="977"/>
      <c r="D80" s="977"/>
      <c r="E80" s="982"/>
    </row>
    <row r="81" spans="1:5" ht="15" x14ac:dyDescent="0.25">
      <c r="A81" s="978" t="s">
        <v>431</v>
      </c>
      <c r="B81" s="977"/>
      <c r="C81" s="977"/>
      <c r="D81" s="977"/>
      <c r="E81" s="982"/>
    </row>
  </sheetData>
  <sheetProtection algorithmName="SHA-512" hashValue="6yZdoHlITlVWWxfVcVOIntqDIcD/4/E8VRdHrQ/Riq0x48HLgZC1CqiGt9MQ+V7Yd2+CLqD1XOdUCQwWaitfHw==" saltValue="m2zyVIZFluFIzzOXFkA70w==" spinCount="100000" sheet="1" objects="1" scenarios="1"/>
  <mergeCells count="47">
    <mergeCell ref="C64:D64"/>
    <mergeCell ref="B61:B64"/>
    <mergeCell ref="C60:D60"/>
    <mergeCell ref="C59:D59"/>
    <mergeCell ref="A1:E1"/>
    <mergeCell ref="A2:E2"/>
    <mergeCell ref="A3:E3"/>
    <mergeCell ref="A8:A9"/>
    <mergeCell ref="B8:B9"/>
    <mergeCell ref="C4:E4"/>
    <mergeCell ref="C5:E5"/>
    <mergeCell ref="C6:E6"/>
    <mergeCell ref="C7:E7"/>
    <mergeCell ref="C8:D8"/>
    <mergeCell ref="C9:D9"/>
    <mergeCell ref="C10:E10"/>
    <mergeCell ref="C11:E11"/>
    <mergeCell ref="C12:E12"/>
    <mergeCell ref="A58:A59"/>
    <mergeCell ref="A15:A16"/>
    <mergeCell ref="B15:B16"/>
    <mergeCell ref="A24:A25"/>
    <mergeCell ref="B24:B25"/>
    <mergeCell ref="A53:A54"/>
    <mergeCell ref="B13:E13"/>
    <mergeCell ref="B14:E14"/>
    <mergeCell ref="B58:B59"/>
    <mergeCell ref="B23:E23"/>
    <mergeCell ref="B36:E36"/>
    <mergeCell ref="A39:E39"/>
    <mergeCell ref="B40:E40"/>
    <mergeCell ref="A68:E69"/>
    <mergeCell ref="C55:D55"/>
    <mergeCell ref="A50:E50"/>
    <mergeCell ref="B51:E51"/>
    <mergeCell ref="C52:D52"/>
    <mergeCell ref="B53:B54"/>
    <mergeCell ref="C53:D53"/>
    <mergeCell ref="C54:D54"/>
    <mergeCell ref="C65:D65"/>
    <mergeCell ref="C56:D56"/>
    <mergeCell ref="C57:D57"/>
    <mergeCell ref="C58:D58"/>
    <mergeCell ref="A61:A64"/>
    <mergeCell ref="C61:D61"/>
    <mergeCell ref="C62:D62"/>
    <mergeCell ref="C63:D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5"/>
  <sheetViews>
    <sheetView showGridLines="0" topLeftCell="A111" zoomScale="80" zoomScaleNormal="80" zoomScalePageLayoutView="98" workbookViewId="0">
      <selection activeCell="I6" sqref="I6"/>
    </sheetView>
  </sheetViews>
  <sheetFormatPr defaultColWidth="9.140625" defaultRowHeight="14.25" x14ac:dyDescent="0.2"/>
  <cols>
    <col min="1" max="1" width="9" style="379" bestFit="1" customWidth="1"/>
    <col min="2" max="2" width="57.28515625" style="378" customWidth="1"/>
    <col min="3" max="3" width="31.140625" style="378" customWidth="1"/>
    <col min="4" max="4" width="16.5703125" style="378" bestFit="1" customWidth="1"/>
    <col min="5" max="6" width="16.5703125" style="378" hidden="1" customWidth="1"/>
    <col min="7" max="7" width="16.5703125" style="378" customWidth="1"/>
    <col min="8" max="8" width="17" style="380" hidden="1" customWidth="1"/>
    <col min="9" max="9" width="17.140625" style="380" customWidth="1"/>
    <col min="10" max="10" width="21" style="519" customWidth="1"/>
    <col min="11" max="11" width="11.5703125" style="378" customWidth="1"/>
    <col min="12" max="16384" width="9.140625" style="378"/>
  </cols>
  <sheetData>
    <row r="1" spans="1:10" ht="22.5" x14ac:dyDescent="0.2">
      <c r="A1" s="1220" t="s">
        <v>948</v>
      </c>
      <c r="B1" s="1220"/>
      <c r="C1" s="1220"/>
      <c r="D1" s="1220"/>
      <c r="E1" s="1220"/>
      <c r="F1" s="1220"/>
      <c r="G1" s="1220"/>
      <c r="H1" s="1220"/>
      <c r="I1" s="1220"/>
      <c r="J1" s="1220"/>
    </row>
    <row r="2" spans="1:10" ht="22.5" x14ac:dyDescent="0.2">
      <c r="A2" s="1236" t="str">
        <f>'General Information'!A2</f>
        <v xml:space="preserve">Sector :-  </v>
      </c>
      <c r="B2" s="1236"/>
      <c r="C2" s="1213" t="str">
        <f>'General Information'!C2:G2</f>
        <v>Chlor-Alkali</v>
      </c>
      <c r="D2" s="1213"/>
      <c r="E2" s="1213"/>
      <c r="F2" s="1213"/>
      <c r="G2" s="1213"/>
      <c r="H2" s="1213"/>
      <c r="I2" s="1213"/>
      <c r="J2" s="1214"/>
    </row>
    <row r="3" spans="1:10" x14ac:dyDescent="0.2">
      <c r="A3" s="1225" t="str">
        <f>'General Information'!B3:B3</f>
        <v>Name of the Unit</v>
      </c>
      <c r="B3" s="1226"/>
      <c r="C3" s="1227" t="str">
        <f>'General Information'!C3:G3 &amp;" "&amp;'General Information'!C8:G8</f>
        <v xml:space="preserve"> </v>
      </c>
      <c r="D3" s="1228"/>
      <c r="E3" s="1228"/>
      <c r="F3" s="1228"/>
      <c r="G3" s="1228"/>
      <c r="H3" s="1228"/>
      <c r="I3" s="1228"/>
      <c r="J3" s="1229"/>
    </row>
    <row r="4" spans="1:10" x14ac:dyDescent="0.2">
      <c r="A4" s="286"/>
      <c r="B4" s="285"/>
      <c r="C4" s="285"/>
      <c r="D4" s="285"/>
      <c r="E4" s="285"/>
      <c r="F4" s="285"/>
      <c r="G4" s="285"/>
      <c r="H4" s="287"/>
      <c r="I4" s="287"/>
      <c r="J4" s="288"/>
    </row>
    <row r="5" spans="1:10" ht="57.75" customHeight="1" x14ac:dyDescent="0.2">
      <c r="A5" s="289" t="s">
        <v>0</v>
      </c>
      <c r="B5" s="290" t="s">
        <v>1</v>
      </c>
      <c r="C5" s="290" t="s">
        <v>141</v>
      </c>
      <c r="D5" s="289" t="s">
        <v>2</v>
      </c>
      <c r="E5" s="290"/>
      <c r="F5" s="290"/>
      <c r="G5" s="290" t="s">
        <v>1816</v>
      </c>
      <c r="H5" s="290" t="s">
        <v>1814</v>
      </c>
      <c r="I5" s="290" t="s">
        <v>1820</v>
      </c>
      <c r="J5" s="289" t="s">
        <v>140</v>
      </c>
    </row>
    <row r="6" spans="1:10" s="386" customFormat="1" x14ac:dyDescent="0.2">
      <c r="A6" s="20"/>
      <c r="B6" s="368"/>
      <c r="C6" s="368"/>
      <c r="D6" s="20"/>
      <c r="E6" s="710"/>
      <c r="F6" s="20"/>
      <c r="G6" s="368"/>
      <c r="H6" s="368"/>
      <c r="I6" s="709"/>
      <c r="J6" s="20"/>
    </row>
    <row r="7" spans="1:10" x14ac:dyDescent="0.2">
      <c r="A7" s="382" t="s">
        <v>3</v>
      </c>
      <c r="B7" s="292" t="s">
        <v>260</v>
      </c>
      <c r="C7" s="292"/>
      <c r="D7" s="291"/>
      <c r="E7" s="291"/>
      <c r="F7" s="291"/>
      <c r="G7" s="291"/>
      <c r="H7" s="291"/>
      <c r="I7" s="293"/>
      <c r="J7" s="294"/>
    </row>
    <row r="8" spans="1:10" s="386" customFormat="1" x14ac:dyDescent="0.2">
      <c r="A8" s="385" t="s">
        <v>4</v>
      </c>
      <c r="B8" s="201" t="s">
        <v>654</v>
      </c>
      <c r="C8" s="296"/>
      <c r="D8" s="291"/>
      <c r="E8" s="291"/>
      <c r="F8" s="291"/>
      <c r="G8" s="291"/>
      <c r="H8" s="291"/>
      <c r="I8" s="293"/>
      <c r="J8" s="294"/>
    </row>
    <row r="9" spans="1:10" x14ac:dyDescent="0.2">
      <c r="A9" s="15" t="s">
        <v>5</v>
      </c>
      <c r="B9" s="300" t="s">
        <v>8</v>
      </c>
      <c r="C9" s="298" t="s">
        <v>127</v>
      </c>
      <c r="D9" s="279" t="s">
        <v>191</v>
      </c>
      <c r="E9" s="15"/>
      <c r="F9" s="15"/>
      <c r="G9" s="15">
        <v>0</v>
      </c>
      <c r="H9" s="227">
        <f>IFERROR(AVERAGEA(E9:G9),0)</f>
        <v>0</v>
      </c>
      <c r="I9" s="543">
        <v>0</v>
      </c>
      <c r="J9" s="543"/>
    </row>
    <row r="10" spans="1:10" x14ac:dyDescent="0.2">
      <c r="A10" s="15" t="s">
        <v>7</v>
      </c>
      <c r="B10" s="300" t="s">
        <v>10</v>
      </c>
      <c r="C10" s="298" t="s">
        <v>127</v>
      </c>
      <c r="D10" s="279" t="s">
        <v>191</v>
      </c>
      <c r="E10" s="15"/>
      <c r="F10" s="15"/>
      <c r="G10" s="15">
        <v>0</v>
      </c>
      <c r="H10" s="227">
        <f>IFERROR(AVERAGEA(E10:G10),0)</f>
        <v>0</v>
      </c>
      <c r="I10" s="543">
        <v>0</v>
      </c>
      <c r="J10" s="543"/>
    </row>
    <row r="11" spans="1:10" s="386" customFormat="1" x14ac:dyDescent="0.2">
      <c r="A11" s="18" t="s">
        <v>9</v>
      </c>
      <c r="B11" s="73" t="s">
        <v>500</v>
      </c>
      <c r="C11" s="298" t="s">
        <v>127</v>
      </c>
      <c r="D11" s="279" t="s">
        <v>191</v>
      </c>
      <c r="E11" s="15"/>
      <c r="F11" s="15"/>
      <c r="G11" s="15">
        <v>0</v>
      </c>
      <c r="H11" s="227">
        <f>IFERROR(AVERAGEA(E11:G11),0)</f>
        <v>0</v>
      </c>
      <c r="I11" s="543">
        <v>0</v>
      </c>
      <c r="J11" s="543"/>
    </row>
    <row r="12" spans="1:10" s="386" customFormat="1" x14ac:dyDescent="0.2">
      <c r="A12" s="18" t="s">
        <v>11</v>
      </c>
      <c r="B12" s="73" t="s">
        <v>598</v>
      </c>
      <c r="C12" s="298" t="s">
        <v>127</v>
      </c>
      <c r="D12" s="279" t="s">
        <v>191</v>
      </c>
      <c r="E12" s="15"/>
      <c r="F12" s="15"/>
      <c r="G12" s="15">
        <v>0</v>
      </c>
      <c r="H12" s="227">
        <f>IFERROR(AVERAGEA(E12:G12),0)</f>
        <v>0</v>
      </c>
      <c r="I12" s="543">
        <v>0</v>
      </c>
      <c r="J12" s="543"/>
    </row>
    <row r="13" spans="1:10" x14ac:dyDescent="0.2">
      <c r="A13" s="388" t="s">
        <v>30</v>
      </c>
      <c r="B13" s="69" t="s">
        <v>12</v>
      </c>
      <c r="C13" s="81" t="s">
        <v>696</v>
      </c>
      <c r="D13" s="81" t="s">
        <v>13</v>
      </c>
      <c r="E13" s="202">
        <f>IFERROR((E10/E9)*100,0)</f>
        <v>0</v>
      </c>
      <c r="F13" s="202">
        <f>IFERROR((F10/F9)*100,0)</f>
        <v>0</v>
      </c>
      <c r="G13" s="202">
        <f>IFERROR((G10/G9)*100,0)</f>
        <v>0</v>
      </c>
      <c r="H13" s="202">
        <f>IFERROR((H10/H9)*100,0)</f>
        <v>0</v>
      </c>
      <c r="I13" s="202">
        <f>IFERROR((I10/I9)*100,0)</f>
        <v>0</v>
      </c>
      <c r="J13" s="388"/>
    </row>
    <row r="14" spans="1:10" x14ac:dyDescent="0.2">
      <c r="A14" s="15"/>
      <c r="B14" s="387"/>
      <c r="C14" s="387"/>
      <c r="D14" s="15"/>
      <c r="E14" s="15"/>
      <c r="F14" s="15"/>
      <c r="G14" s="15"/>
      <c r="H14" s="279"/>
      <c r="I14" s="19"/>
      <c r="J14" s="381"/>
    </row>
    <row r="15" spans="1:10" s="386" customFormat="1" x14ac:dyDescent="0.2">
      <c r="A15" s="295" t="s">
        <v>14</v>
      </c>
      <c r="B15" s="201" t="s">
        <v>15</v>
      </c>
      <c r="C15" s="296"/>
      <c r="D15" s="291"/>
      <c r="E15" s="382"/>
      <c r="F15" s="382"/>
      <c r="G15" s="382"/>
      <c r="H15" s="291"/>
      <c r="I15" s="383"/>
      <c r="J15" s="384"/>
    </row>
    <row r="16" spans="1:10" x14ac:dyDescent="0.2">
      <c r="A16" s="279" t="s">
        <v>5</v>
      </c>
      <c r="B16" s="300" t="s">
        <v>8</v>
      </c>
      <c r="C16" s="298" t="s">
        <v>127</v>
      </c>
      <c r="D16" s="279" t="s">
        <v>191</v>
      </c>
      <c r="E16" s="15"/>
      <c r="F16" s="15"/>
      <c r="G16" s="15">
        <v>0</v>
      </c>
      <c r="H16" s="227">
        <f>IFERROR(AVERAGEA(E16:G16),0)</f>
        <v>0</v>
      </c>
      <c r="I16" s="543">
        <v>0</v>
      </c>
      <c r="J16" s="543"/>
    </row>
    <row r="17" spans="1:10" x14ac:dyDescent="0.2">
      <c r="A17" s="279" t="s">
        <v>7</v>
      </c>
      <c r="B17" s="300" t="s">
        <v>10</v>
      </c>
      <c r="C17" s="298" t="s">
        <v>127</v>
      </c>
      <c r="D17" s="279" t="s">
        <v>191</v>
      </c>
      <c r="E17" s="15"/>
      <c r="F17" s="15"/>
      <c r="G17" s="15">
        <v>0</v>
      </c>
      <c r="H17" s="227">
        <f>IFERROR(AVERAGEA(E17:G17),0)</f>
        <v>0</v>
      </c>
      <c r="I17" s="543">
        <v>0</v>
      </c>
      <c r="J17" s="543"/>
    </row>
    <row r="18" spans="1:10" s="386" customFormat="1" x14ac:dyDescent="0.2">
      <c r="A18" s="280" t="s">
        <v>9</v>
      </c>
      <c r="B18" s="73" t="s">
        <v>142</v>
      </c>
      <c r="C18" s="298" t="s">
        <v>127</v>
      </c>
      <c r="D18" s="279" t="s">
        <v>191</v>
      </c>
      <c r="E18" s="15"/>
      <c r="F18" s="15"/>
      <c r="G18" s="15">
        <v>0</v>
      </c>
      <c r="H18" s="227">
        <f>IFERROR(AVERAGEA(E18:G18),0)</f>
        <v>0</v>
      </c>
      <c r="I18" s="543">
        <v>0</v>
      </c>
      <c r="J18" s="543"/>
    </row>
    <row r="19" spans="1:10" s="386" customFormat="1" x14ac:dyDescent="0.2">
      <c r="A19" s="280" t="s">
        <v>11</v>
      </c>
      <c r="B19" s="73" t="s">
        <v>143</v>
      </c>
      <c r="C19" s="298" t="s">
        <v>127</v>
      </c>
      <c r="D19" s="279" t="s">
        <v>191</v>
      </c>
      <c r="E19" s="15"/>
      <c r="F19" s="15"/>
      <c r="G19" s="15">
        <v>0</v>
      </c>
      <c r="H19" s="227">
        <f>IFERROR(AVERAGEA(E19:G19),0)</f>
        <v>0</v>
      </c>
      <c r="I19" s="543">
        <v>0</v>
      </c>
      <c r="J19" s="543"/>
    </row>
    <row r="20" spans="1:10" x14ac:dyDescent="0.2">
      <c r="A20" s="81" t="s">
        <v>30</v>
      </c>
      <c r="B20" s="69" t="s">
        <v>12</v>
      </c>
      <c r="C20" s="81" t="s">
        <v>696</v>
      </c>
      <c r="D20" s="81" t="s">
        <v>13</v>
      </c>
      <c r="E20" s="202">
        <f>IFERROR((E17/E16)*100,0)</f>
        <v>0</v>
      </c>
      <c r="F20" s="202">
        <f>IFERROR((F17/F16)*100,0)</f>
        <v>0</v>
      </c>
      <c r="G20" s="202">
        <f>IFERROR((G17/G16)*100,0)</f>
        <v>0</v>
      </c>
      <c r="H20" s="202">
        <f>IFERROR((H17/H16)*100,0)</f>
        <v>0</v>
      </c>
      <c r="I20" s="202">
        <f>IFERROR((I17/I16)*100,0)</f>
        <v>0</v>
      </c>
      <c r="J20" s="388"/>
    </row>
    <row r="21" spans="1:10" x14ac:dyDescent="0.2">
      <c r="A21" s="15"/>
      <c r="B21" s="387"/>
      <c r="C21" s="387"/>
      <c r="D21" s="15"/>
      <c r="E21" s="15"/>
      <c r="F21" s="15"/>
      <c r="G21" s="15"/>
      <c r="H21" s="299"/>
      <c r="I21" s="389"/>
      <c r="J21" s="381"/>
    </row>
    <row r="22" spans="1:10" s="386" customFormat="1" x14ac:dyDescent="0.2">
      <c r="A22" s="385" t="s">
        <v>16</v>
      </c>
      <c r="B22" s="201" t="s">
        <v>1800</v>
      </c>
      <c r="C22" s="296"/>
      <c r="D22" s="291"/>
      <c r="E22" s="382"/>
      <c r="F22" s="382"/>
      <c r="G22" s="382"/>
      <c r="H22" s="291"/>
      <c r="I22" s="383"/>
      <c r="J22" s="384"/>
    </row>
    <row r="23" spans="1:10" x14ac:dyDescent="0.2">
      <c r="A23" s="15" t="s">
        <v>5</v>
      </c>
      <c r="B23" s="300" t="s">
        <v>8</v>
      </c>
      <c r="C23" s="298" t="s">
        <v>127</v>
      </c>
      <c r="D23" s="279" t="s">
        <v>18</v>
      </c>
      <c r="E23" s="15"/>
      <c r="F23" s="15"/>
      <c r="G23" s="15">
        <v>0</v>
      </c>
      <c r="H23" s="227">
        <f>IFERROR(AVERAGEA(E23:G23),0)</f>
        <v>0</v>
      </c>
      <c r="I23" s="543">
        <v>0</v>
      </c>
      <c r="J23" s="543"/>
    </row>
    <row r="24" spans="1:10" x14ac:dyDescent="0.2">
      <c r="A24" s="15" t="s">
        <v>7</v>
      </c>
      <c r="B24" s="300" t="s">
        <v>10</v>
      </c>
      <c r="C24" s="298" t="s">
        <v>127</v>
      </c>
      <c r="D24" s="279" t="s">
        <v>18</v>
      </c>
      <c r="E24" s="15"/>
      <c r="F24" s="15"/>
      <c r="G24" s="15">
        <v>0</v>
      </c>
      <c r="H24" s="227">
        <f>IFERROR(AVERAGEA(E24:G24),0)</f>
        <v>0</v>
      </c>
      <c r="I24" s="543">
        <v>0</v>
      </c>
      <c r="J24" s="543"/>
    </row>
    <row r="25" spans="1:10" s="386" customFormat="1" x14ac:dyDescent="0.2">
      <c r="A25" s="18" t="s">
        <v>9</v>
      </c>
      <c r="B25" s="73" t="s">
        <v>147</v>
      </c>
      <c r="C25" s="298" t="s">
        <v>127</v>
      </c>
      <c r="D25" s="279" t="s">
        <v>18</v>
      </c>
      <c r="E25" s="15"/>
      <c r="F25" s="15"/>
      <c r="G25" s="15">
        <v>0</v>
      </c>
      <c r="H25" s="227">
        <f>IFERROR(AVERAGEA(E25:G25),0)</f>
        <v>0</v>
      </c>
      <c r="I25" s="543">
        <v>0</v>
      </c>
      <c r="J25" s="543"/>
    </row>
    <row r="26" spans="1:10" s="386" customFormat="1" x14ac:dyDescent="0.2">
      <c r="A26" s="18" t="s">
        <v>11</v>
      </c>
      <c r="B26" s="73" t="s">
        <v>146</v>
      </c>
      <c r="C26" s="298" t="s">
        <v>127</v>
      </c>
      <c r="D26" s="279" t="s">
        <v>18</v>
      </c>
      <c r="E26" s="15"/>
      <c r="F26" s="15"/>
      <c r="G26" s="15">
        <v>0</v>
      </c>
      <c r="H26" s="227">
        <f>IFERROR(AVERAGEA(E26:G26),0)</f>
        <v>0</v>
      </c>
      <c r="I26" s="543">
        <v>0</v>
      </c>
      <c r="J26" s="543"/>
    </row>
    <row r="27" spans="1:10" x14ac:dyDescent="0.2">
      <c r="A27" s="388" t="s">
        <v>30</v>
      </c>
      <c r="B27" s="69" t="s">
        <v>12</v>
      </c>
      <c r="C27" s="81" t="s">
        <v>696</v>
      </c>
      <c r="D27" s="81" t="s">
        <v>13</v>
      </c>
      <c r="E27" s="202">
        <f>IFERROR((E24/E23)*100,0)</f>
        <v>0</v>
      </c>
      <c r="F27" s="202">
        <f>IFERROR((F24/F23)*100,0)</f>
        <v>0</v>
      </c>
      <c r="G27" s="202">
        <f>IFERROR((G24/G23)*100,0)</f>
        <v>0</v>
      </c>
      <c r="H27" s="202">
        <f>IFERROR((H24/H23)*100,0)</f>
        <v>0</v>
      </c>
      <c r="I27" s="202">
        <f>IFERROR((I24/I23)*100,0)</f>
        <v>0</v>
      </c>
      <c r="J27" s="388"/>
    </row>
    <row r="28" spans="1:10" x14ac:dyDescent="0.2">
      <c r="A28" s="15"/>
      <c r="B28" s="387"/>
      <c r="C28" s="387"/>
      <c r="D28" s="15"/>
      <c r="E28" s="15"/>
      <c r="F28" s="15"/>
      <c r="G28" s="15"/>
      <c r="H28" s="279"/>
      <c r="I28" s="19"/>
      <c r="J28" s="381"/>
    </row>
    <row r="29" spans="1:10" s="386" customFormat="1" x14ac:dyDescent="0.2">
      <c r="A29" s="385" t="s">
        <v>19</v>
      </c>
      <c r="B29" s="201" t="s">
        <v>20</v>
      </c>
      <c r="C29" s="296"/>
      <c r="D29" s="291"/>
      <c r="E29" s="382"/>
      <c r="F29" s="382"/>
      <c r="G29" s="382"/>
      <c r="H29" s="291"/>
      <c r="I29" s="383"/>
      <c r="J29" s="384"/>
    </row>
    <row r="30" spans="1:10" x14ac:dyDescent="0.2">
      <c r="A30" s="15" t="s">
        <v>5</v>
      </c>
      <c r="B30" s="300" t="s">
        <v>8</v>
      </c>
      <c r="C30" s="298" t="s">
        <v>127</v>
      </c>
      <c r="D30" s="279" t="s">
        <v>191</v>
      </c>
      <c r="E30" s="15"/>
      <c r="F30" s="15"/>
      <c r="G30" s="15">
        <v>0</v>
      </c>
      <c r="H30" s="227">
        <f>IFERROR(AVERAGEA(E30:G30),0)</f>
        <v>0</v>
      </c>
      <c r="I30" s="543">
        <v>0</v>
      </c>
      <c r="J30" s="543"/>
    </row>
    <row r="31" spans="1:10" x14ac:dyDescent="0.2">
      <c r="A31" s="15" t="s">
        <v>7</v>
      </c>
      <c r="B31" s="300" t="s">
        <v>10</v>
      </c>
      <c r="C31" s="298" t="s">
        <v>127</v>
      </c>
      <c r="D31" s="279" t="s">
        <v>191</v>
      </c>
      <c r="E31" s="15"/>
      <c r="F31" s="15"/>
      <c r="G31" s="15">
        <v>0</v>
      </c>
      <c r="H31" s="227">
        <f>IFERROR(AVERAGEA(E31:G31),0)</f>
        <v>0</v>
      </c>
      <c r="I31" s="543">
        <v>0</v>
      </c>
      <c r="J31" s="543"/>
    </row>
    <row r="32" spans="1:10" s="386" customFormat="1" x14ac:dyDescent="0.2">
      <c r="A32" s="18" t="s">
        <v>9</v>
      </c>
      <c r="B32" s="301" t="s">
        <v>145</v>
      </c>
      <c r="C32" s="298" t="s">
        <v>127</v>
      </c>
      <c r="D32" s="279" t="s">
        <v>191</v>
      </c>
      <c r="E32" s="15"/>
      <c r="F32" s="15"/>
      <c r="G32" s="15">
        <v>0</v>
      </c>
      <c r="H32" s="227">
        <f>IFERROR(AVERAGEA(E32:G32),0)</f>
        <v>0</v>
      </c>
      <c r="I32" s="543">
        <v>0</v>
      </c>
      <c r="J32" s="543"/>
    </row>
    <row r="33" spans="1:11" s="386" customFormat="1" x14ac:dyDescent="0.2">
      <c r="A33" s="18" t="s">
        <v>11</v>
      </c>
      <c r="B33" s="301" t="s">
        <v>144</v>
      </c>
      <c r="C33" s="298" t="s">
        <v>127</v>
      </c>
      <c r="D33" s="279" t="s">
        <v>191</v>
      </c>
      <c r="E33" s="15"/>
      <c r="F33" s="15"/>
      <c r="G33" s="15">
        <v>0</v>
      </c>
      <c r="H33" s="227">
        <f>IFERROR(AVERAGEA(E33:G33),0)</f>
        <v>0</v>
      </c>
      <c r="I33" s="543">
        <v>0</v>
      </c>
      <c r="J33" s="543"/>
    </row>
    <row r="34" spans="1:11" x14ac:dyDescent="0.2">
      <c r="A34" s="388" t="s">
        <v>30</v>
      </c>
      <c r="B34" s="69" t="s">
        <v>12</v>
      </c>
      <c r="C34" s="81" t="s">
        <v>696</v>
      </c>
      <c r="D34" s="81" t="s">
        <v>13</v>
      </c>
      <c r="E34" s="202">
        <f>IFERROR((E31/E30)*100,0)</f>
        <v>0</v>
      </c>
      <c r="F34" s="202">
        <f>IFERROR((F31/F30)*100,0)</f>
        <v>0</v>
      </c>
      <c r="G34" s="202">
        <f>IFERROR((G31/G30)*100,0)</f>
        <v>0</v>
      </c>
      <c r="H34" s="202">
        <f>IFERROR((H31/H30)*100,0)</f>
        <v>0</v>
      </c>
      <c r="I34" s="202">
        <f>IFERROR((I31/I30)*100,0)</f>
        <v>0</v>
      </c>
      <c r="J34" s="388"/>
    </row>
    <row r="35" spans="1:11" x14ac:dyDescent="0.2">
      <c r="A35" s="15"/>
      <c r="B35" s="387"/>
      <c r="C35" s="387"/>
      <c r="D35" s="15"/>
      <c r="E35" s="15"/>
      <c r="F35" s="15"/>
      <c r="G35" s="15"/>
      <c r="H35" s="279"/>
      <c r="I35" s="19"/>
      <c r="J35" s="381"/>
    </row>
    <row r="36" spans="1:11" s="386" customFormat="1" x14ac:dyDescent="0.2">
      <c r="A36" s="385" t="s">
        <v>21</v>
      </c>
      <c r="B36" s="201" t="s">
        <v>747</v>
      </c>
      <c r="C36" s="296"/>
      <c r="D36" s="291"/>
      <c r="E36" s="382"/>
      <c r="F36" s="382"/>
      <c r="G36" s="382"/>
      <c r="H36" s="291"/>
      <c r="I36" s="383"/>
      <c r="J36" s="384"/>
    </row>
    <row r="37" spans="1:11" x14ac:dyDescent="0.2">
      <c r="A37" s="15" t="s">
        <v>5</v>
      </c>
      <c r="B37" s="301" t="s">
        <v>24</v>
      </c>
      <c r="C37" s="694"/>
      <c r="D37" s="370"/>
      <c r="E37" s="391"/>
      <c r="F37" s="391"/>
      <c r="G37" s="391"/>
      <c r="H37" s="291"/>
      <c r="I37" s="382"/>
      <c r="J37" s="382"/>
      <c r="K37" s="386"/>
    </row>
    <row r="38" spans="1:11" x14ac:dyDescent="0.2">
      <c r="A38" s="15" t="s">
        <v>7</v>
      </c>
      <c r="B38" s="300" t="s">
        <v>8</v>
      </c>
      <c r="C38" s="298" t="s">
        <v>127</v>
      </c>
      <c r="D38" s="279" t="s">
        <v>191</v>
      </c>
      <c r="E38" s="15"/>
      <c r="F38" s="15"/>
      <c r="G38" s="15">
        <v>0</v>
      </c>
      <c r="H38" s="227">
        <f>IFERROR(AVERAGEA(E38:G38),0)</f>
        <v>0</v>
      </c>
      <c r="I38" s="543">
        <v>0</v>
      </c>
      <c r="J38" s="543"/>
    </row>
    <row r="39" spans="1:11" x14ac:dyDescent="0.2">
      <c r="A39" s="15" t="s">
        <v>9</v>
      </c>
      <c r="B39" s="300" t="s">
        <v>10</v>
      </c>
      <c r="C39" s="298" t="s">
        <v>127</v>
      </c>
      <c r="D39" s="279" t="s">
        <v>191</v>
      </c>
      <c r="E39" s="15"/>
      <c r="F39" s="15"/>
      <c r="G39" s="15">
        <v>0</v>
      </c>
      <c r="H39" s="227">
        <f>IFERROR(AVERAGEA(E39:G39),0)</f>
        <v>0</v>
      </c>
      <c r="I39" s="543">
        <v>0</v>
      </c>
      <c r="J39" s="543"/>
    </row>
    <row r="40" spans="1:11" x14ac:dyDescent="0.2">
      <c r="A40" s="15" t="s">
        <v>11</v>
      </c>
      <c r="B40" s="301" t="s">
        <v>1231</v>
      </c>
      <c r="C40" s="298" t="s">
        <v>127</v>
      </c>
      <c r="D40" s="279" t="s">
        <v>191</v>
      </c>
      <c r="E40" s="15"/>
      <c r="F40" s="15"/>
      <c r="G40" s="15">
        <v>0</v>
      </c>
      <c r="H40" s="227">
        <f>IFERROR(AVERAGEA(E40:G40),0)</f>
        <v>0</v>
      </c>
      <c r="I40" s="543">
        <v>0</v>
      </c>
      <c r="J40" s="543"/>
    </row>
    <row r="41" spans="1:11" x14ac:dyDescent="0.2">
      <c r="A41" s="15" t="s">
        <v>30</v>
      </c>
      <c r="B41" s="301" t="s">
        <v>1232</v>
      </c>
      <c r="C41" s="298" t="s">
        <v>127</v>
      </c>
      <c r="D41" s="279" t="s">
        <v>191</v>
      </c>
      <c r="E41" s="15"/>
      <c r="F41" s="15"/>
      <c r="G41" s="15">
        <v>0</v>
      </c>
      <c r="H41" s="227">
        <f>IFERROR(AVERAGEA(E41:G41),0)</f>
        <v>0</v>
      </c>
      <c r="I41" s="543">
        <v>0</v>
      </c>
      <c r="J41" s="543"/>
    </row>
    <row r="42" spans="1:11" x14ac:dyDescent="0.2">
      <c r="A42" s="388" t="s">
        <v>32</v>
      </c>
      <c r="B42" s="69" t="s">
        <v>12</v>
      </c>
      <c r="C42" s="81" t="s">
        <v>696</v>
      </c>
      <c r="D42" s="81" t="s">
        <v>13</v>
      </c>
      <c r="E42" s="202">
        <f>IFERROR((E39/E38)*100,0)</f>
        <v>0</v>
      </c>
      <c r="F42" s="202">
        <f>IFERROR((F39/F38)*100,0)</f>
        <v>0</v>
      </c>
      <c r="G42" s="202">
        <f>IFERROR((G39/G38)*100,0)</f>
        <v>0</v>
      </c>
      <c r="H42" s="202">
        <f>IFERROR((H39/H38)*100,0)</f>
        <v>0</v>
      </c>
      <c r="I42" s="202">
        <f>IFERROR((I39/I38)*100,0)</f>
        <v>0</v>
      </c>
      <c r="J42" s="388"/>
    </row>
    <row r="43" spans="1:11" x14ac:dyDescent="0.2">
      <c r="A43" s="392" t="s">
        <v>22</v>
      </c>
      <c r="B43" s="201" t="s">
        <v>745</v>
      </c>
      <c r="C43" s="80"/>
      <c r="D43" s="279"/>
      <c r="E43" s="15"/>
      <c r="F43" s="15"/>
      <c r="G43" s="15"/>
      <c r="H43" s="302"/>
      <c r="I43" s="393"/>
      <c r="J43" s="381"/>
    </row>
    <row r="44" spans="1:11" x14ac:dyDescent="0.2">
      <c r="A44" s="15" t="s">
        <v>5</v>
      </c>
      <c r="B44" s="300" t="s">
        <v>24</v>
      </c>
      <c r="C44" s="297"/>
      <c r="D44" s="370"/>
      <c r="E44" s="391"/>
      <c r="F44" s="391"/>
      <c r="G44" s="391"/>
      <c r="H44" s="291"/>
      <c r="I44" s="382"/>
      <c r="J44" s="382"/>
    </row>
    <row r="45" spans="1:11" x14ac:dyDescent="0.2">
      <c r="A45" s="15" t="s">
        <v>7</v>
      </c>
      <c r="B45" s="300" t="s">
        <v>8</v>
      </c>
      <c r="C45" s="298" t="s">
        <v>127</v>
      </c>
      <c r="D45" s="279" t="s">
        <v>191</v>
      </c>
      <c r="E45" s="15"/>
      <c r="F45" s="15"/>
      <c r="G45" s="15">
        <v>0</v>
      </c>
      <c r="H45" s="227">
        <f>IFERROR(AVERAGEA(E45:G45),0)</f>
        <v>0</v>
      </c>
      <c r="I45" s="543">
        <v>0</v>
      </c>
      <c r="J45" s="381"/>
    </row>
    <row r="46" spans="1:11" x14ac:dyDescent="0.2">
      <c r="A46" s="15" t="s">
        <v>9</v>
      </c>
      <c r="B46" s="300" t="s">
        <v>10</v>
      </c>
      <c r="C46" s="298" t="s">
        <v>127</v>
      </c>
      <c r="D46" s="279" t="s">
        <v>191</v>
      </c>
      <c r="E46" s="15"/>
      <c r="F46" s="15"/>
      <c r="G46" s="15">
        <v>0</v>
      </c>
      <c r="H46" s="227">
        <f>IFERROR(AVERAGEA(E46:G46),0)</f>
        <v>0</v>
      </c>
      <c r="I46" s="543">
        <v>0</v>
      </c>
      <c r="J46" s="381"/>
    </row>
    <row r="47" spans="1:11" x14ac:dyDescent="0.2">
      <c r="A47" s="15" t="s">
        <v>11</v>
      </c>
      <c r="B47" s="301" t="s">
        <v>743</v>
      </c>
      <c r="C47" s="298" t="s">
        <v>127</v>
      </c>
      <c r="D47" s="279" t="s">
        <v>191</v>
      </c>
      <c r="E47" s="15"/>
      <c r="F47" s="15"/>
      <c r="G47" s="15">
        <v>0</v>
      </c>
      <c r="H47" s="227">
        <f>IFERROR(AVERAGEA(E47:G47),0)</f>
        <v>0</v>
      </c>
      <c r="I47" s="543">
        <v>0</v>
      </c>
      <c r="J47" s="381"/>
    </row>
    <row r="48" spans="1:11" x14ac:dyDescent="0.2">
      <c r="A48" s="15" t="s">
        <v>30</v>
      </c>
      <c r="B48" s="301" t="s">
        <v>744</v>
      </c>
      <c r="C48" s="298" t="s">
        <v>127</v>
      </c>
      <c r="D48" s="279" t="s">
        <v>191</v>
      </c>
      <c r="E48" s="15"/>
      <c r="F48" s="15"/>
      <c r="G48" s="15">
        <v>0</v>
      </c>
      <c r="H48" s="227">
        <f>IFERROR(AVERAGEA(E48:G48),0)</f>
        <v>0</v>
      </c>
      <c r="I48" s="543">
        <v>0</v>
      </c>
      <c r="J48" s="381"/>
    </row>
    <row r="49" spans="1:10" x14ac:dyDescent="0.2">
      <c r="A49" s="388" t="s">
        <v>32</v>
      </c>
      <c r="B49" s="69" t="s">
        <v>12</v>
      </c>
      <c r="C49" s="81" t="s">
        <v>696</v>
      </c>
      <c r="D49" s="81" t="s">
        <v>13</v>
      </c>
      <c r="E49" s="202">
        <f>IFERROR((E46/E45)*100,0)</f>
        <v>0</v>
      </c>
      <c r="F49" s="202">
        <f>IFERROR((F46/F45)*100,0)</f>
        <v>0</v>
      </c>
      <c r="G49" s="202">
        <f>IFERROR((G46/G45)*100,0)</f>
        <v>0</v>
      </c>
      <c r="H49" s="202">
        <f>IFERROR((H46/H45)*100,0)</f>
        <v>0</v>
      </c>
      <c r="I49" s="202">
        <f>IFERROR((I46/I45)*100,0)</f>
        <v>0</v>
      </c>
      <c r="J49" s="388"/>
    </row>
    <row r="50" spans="1:10" x14ac:dyDescent="0.2">
      <c r="A50" s="392" t="s">
        <v>23</v>
      </c>
      <c r="B50" s="372" t="s">
        <v>746</v>
      </c>
      <c r="C50" s="80"/>
      <c r="D50" s="279"/>
      <c r="E50" s="15"/>
      <c r="F50" s="15"/>
      <c r="G50" s="15"/>
      <c r="H50" s="382"/>
      <c r="I50" s="382"/>
      <c r="J50" s="382"/>
    </row>
    <row r="51" spans="1:10" x14ac:dyDescent="0.2">
      <c r="A51" s="15" t="s">
        <v>5</v>
      </c>
      <c r="B51" s="300" t="s">
        <v>6</v>
      </c>
      <c r="C51" s="297"/>
      <c r="D51" s="370"/>
      <c r="E51" s="391"/>
      <c r="F51" s="391"/>
      <c r="G51" s="391"/>
      <c r="H51" s="291"/>
      <c r="I51" s="382"/>
      <c r="J51" s="382"/>
    </row>
    <row r="52" spans="1:10" x14ac:dyDescent="0.2">
      <c r="A52" s="15" t="s">
        <v>7</v>
      </c>
      <c r="B52" s="300" t="s">
        <v>8</v>
      </c>
      <c r="C52" s="298" t="s">
        <v>127</v>
      </c>
      <c r="D52" s="279" t="s">
        <v>191</v>
      </c>
      <c r="E52" s="15"/>
      <c r="F52" s="15"/>
      <c r="G52" s="15">
        <v>0</v>
      </c>
      <c r="H52" s="227">
        <f>IFERROR(AVERAGEA(E52:G52),0)</f>
        <v>0</v>
      </c>
      <c r="I52" s="543">
        <v>0</v>
      </c>
      <c r="J52" s="381"/>
    </row>
    <row r="53" spans="1:10" x14ac:dyDescent="0.2">
      <c r="A53" s="15" t="s">
        <v>9</v>
      </c>
      <c r="B53" s="300" t="s">
        <v>10</v>
      </c>
      <c r="C53" s="298" t="s">
        <v>127</v>
      </c>
      <c r="D53" s="279" t="s">
        <v>191</v>
      </c>
      <c r="E53" s="15"/>
      <c r="F53" s="15"/>
      <c r="G53" s="15">
        <v>0</v>
      </c>
      <c r="H53" s="227">
        <f>IFERROR(AVERAGEA(E53:G53),0)</f>
        <v>0</v>
      </c>
      <c r="I53" s="543">
        <v>0</v>
      </c>
      <c r="J53" s="381"/>
    </row>
    <row r="54" spans="1:10" x14ac:dyDescent="0.2">
      <c r="A54" s="15" t="s">
        <v>11</v>
      </c>
      <c r="B54" s="73" t="s">
        <v>809</v>
      </c>
      <c r="C54" s="298" t="s">
        <v>127</v>
      </c>
      <c r="D54" s="279" t="s">
        <v>191</v>
      </c>
      <c r="E54" s="15"/>
      <c r="F54" s="15"/>
      <c r="G54" s="15">
        <v>0</v>
      </c>
      <c r="H54" s="227">
        <f>IFERROR(AVERAGEA(E54:G54),0)</f>
        <v>0</v>
      </c>
      <c r="I54" s="543">
        <v>0</v>
      </c>
      <c r="J54" s="381"/>
    </row>
    <row r="55" spans="1:10" x14ac:dyDescent="0.2">
      <c r="A55" s="15" t="s">
        <v>30</v>
      </c>
      <c r="B55" s="73" t="s">
        <v>810</v>
      </c>
      <c r="C55" s="298" t="s">
        <v>127</v>
      </c>
      <c r="D55" s="279" t="s">
        <v>191</v>
      </c>
      <c r="E55" s="15"/>
      <c r="F55" s="15"/>
      <c r="G55" s="15">
        <v>0</v>
      </c>
      <c r="H55" s="227">
        <f>IFERROR(AVERAGEA(E55:G55),0)</f>
        <v>0</v>
      </c>
      <c r="I55" s="543">
        <v>0</v>
      </c>
      <c r="J55" s="381"/>
    </row>
    <row r="56" spans="1:10" x14ac:dyDescent="0.2">
      <c r="A56" s="388" t="s">
        <v>32</v>
      </c>
      <c r="B56" s="69" t="s">
        <v>12</v>
      </c>
      <c r="C56" s="81" t="s">
        <v>696</v>
      </c>
      <c r="D56" s="81" t="s">
        <v>13</v>
      </c>
      <c r="E56" s="202">
        <f>IFERROR((E53/E52)*100,0)</f>
        <v>0</v>
      </c>
      <c r="F56" s="202">
        <f>IFERROR((F53/F52)*100,0)</f>
        <v>0</v>
      </c>
      <c r="G56" s="202">
        <f>IFERROR((G53/G52)*100,0)</f>
        <v>0</v>
      </c>
      <c r="H56" s="202">
        <f>IFERROR((H53/H52)*100,0)</f>
        <v>0</v>
      </c>
      <c r="I56" s="202">
        <f>IFERROR((I53/I52)*100,0)</f>
        <v>0</v>
      </c>
      <c r="J56" s="388"/>
    </row>
    <row r="57" spans="1:10" x14ac:dyDescent="0.2">
      <c r="A57" s="15"/>
      <c r="B57" s="387"/>
      <c r="C57" s="387"/>
      <c r="D57" s="15"/>
      <c r="E57" s="15"/>
      <c r="F57" s="15"/>
      <c r="G57" s="15"/>
      <c r="H57" s="394"/>
      <c r="I57" s="395"/>
      <c r="J57" s="381"/>
    </row>
    <row r="58" spans="1:10" x14ac:dyDescent="0.2">
      <c r="A58" s="382" t="s">
        <v>1050</v>
      </c>
      <c r="B58" s="201" t="s">
        <v>1051</v>
      </c>
      <c r="C58" s="571"/>
      <c r="D58" s="572"/>
      <c r="E58" s="572"/>
      <c r="F58" s="572"/>
      <c r="G58" s="572"/>
      <c r="H58" s="573"/>
      <c r="I58" s="574"/>
      <c r="J58" s="575"/>
    </row>
    <row r="59" spans="1:10" x14ac:dyDescent="0.2">
      <c r="A59" s="15" t="s">
        <v>5</v>
      </c>
      <c r="B59" s="73" t="s">
        <v>654</v>
      </c>
      <c r="C59" s="576" t="s">
        <v>127</v>
      </c>
      <c r="D59" s="280" t="s">
        <v>748</v>
      </c>
      <c r="E59" s="280"/>
      <c r="F59" s="280"/>
      <c r="G59" s="280"/>
      <c r="H59" s="196">
        <v>1</v>
      </c>
      <c r="I59" s="196">
        <v>1</v>
      </c>
      <c r="J59" s="581"/>
    </row>
    <row r="60" spans="1:10" x14ac:dyDescent="0.2">
      <c r="A60" s="15" t="s">
        <v>7</v>
      </c>
      <c r="B60" s="73" t="s">
        <v>1052</v>
      </c>
      <c r="C60" s="576" t="s">
        <v>127</v>
      </c>
      <c r="D60" s="280" t="s">
        <v>748</v>
      </c>
      <c r="E60" s="280"/>
      <c r="F60" s="280"/>
      <c r="G60" s="280"/>
      <c r="H60" s="577">
        <v>6.1499999999999999E-2</v>
      </c>
      <c r="I60" s="577">
        <v>6.1499999999999999E-2</v>
      </c>
      <c r="J60" s="394"/>
    </row>
    <row r="61" spans="1:10" x14ac:dyDescent="0.2">
      <c r="A61" s="15" t="s">
        <v>9</v>
      </c>
      <c r="B61" s="73" t="s">
        <v>1053</v>
      </c>
      <c r="C61" s="576" t="s">
        <v>127</v>
      </c>
      <c r="D61" s="280" t="s">
        <v>748</v>
      </c>
      <c r="E61" s="280"/>
      <c r="F61" s="280"/>
      <c r="G61" s="280"/>
      <c r="H61" s="582">
        <v>13.888999999999999</v>
      </c>
      <c r="I61" s="582">
        <v>13.888999999999999</v>
      </c>
      <c r="J61" s="394"/>
    </row>
    <row r="62" spans="1:10" x14ac:dyDescent="0.2">
      <c r="A62" s="15" t="s">
        <v>11</v>
      </c>
      <c r="B62" s="73" t="s">
        <v>1054</v>
      </c>
      <c r="C62" s="576" t="s">
        <v>127</v>
      </c>
      <c r="D62" s="280" t="s">
        <v>748</v>
      </c>
      <c r="E62" s="280"/>
      <c r="F62" s="280"/>
      <c r="G62" s="280"/>
      <c r="H62" s="582">
        <v>0.219</v>
      </c>
      <c r="I62" s="582">
        <v>0.219</v>
      </c>
      <c r="J62" s="394"/>
    </row>
    <row r="63" spans="1:10" x14ac:dyDescent="0.2">
      <c r="A63" s="15" t="s">
        <v>30</v>
      </c>
      <c r="B63" s="300" t="s">
        <v>1055</v>
      </c>
      <c r="C63" s="576" t="s">
        <v>127</v>
      </c>
      <c r="D63" s="280" t="s">
        <v>748</v>
      </c>
      <c r="E63" s="280"/>
      <c r="F63" s="280"/>
      <c r="G63" s="280"/>
      <c r="H63" s="280"/>
      <c r="I63" s="578"/>
      <c r="J63" s="381"/>
    </row>
    <row r="64" spans="1:10" x14ac:dyDescent="0.2">
      <c r="A64" s="18" t="s">
        <v>32</v>
      </c>
      <c r="B64" s="300" t="s">
        <v>1056</v>
      </c>
      <c r="C64" s="576" t="s">
        <v>127</v>
      </c>
      <c r="D64" s="280" t="s">
        <v>748</v>
      </c>
      <c r="E64" s="280"/>
      <c r="F64" s="280"/>
      <c r="G64" s="280"/>
      <c r="H64" s="280"/>
      <c r="I64" s="578"/>
      <c r="J64" s="381"/>
    </row>
    <row r="65" spans="1:11" x14ac:dyDescent="0.2">
      <c r="A65" s="380" t="s">
        <v>35</v>
      </c>
      <c r="B65" s="300" t="s">
        <v>1057</v>
      </c>
      <c r="C65" s="576" t="s">
        <v>127</v>
      </c>
      <c r="D65" s="280" t="s">
        <v>748</v>
      </c>
      <c r="E65" s="280"/>
      <c r="F65" s="280"/>
      <c r="G65" s="280"/>
      <c r="H65" s="579"/>
      <c r="I65" s="580"/>
      <c r="J65" s="398"/>
    </row>
    <row r="66" spans="1:11" s="386" customFormat="1" x14ac:dyDescent="0.2">
      <c r="A66" s="18"/>
      <c r="B66" s="14"/>
      <c r="C66" s="400"/>
      <c r="D66" s="15"/>
      <c r="E66" s="15"/>
      <c r="F66" s="15"/>
      <c r="G66" s="15"/>
      <c r="H66" s="398"/>
      <c r="I66" s="399"/>
      <c r="J66" s="398"/>
    </row>
    <row r="67" spans="1:11" x14ac:dyDescent="0.2">
      <c r="A67" s="382" t="s">
        <v>25</v>
      </c>
      <c r="B67" s="750" t="s">
        <v>148</v>
      </c>
      <c r="C67" s="750"/>
      <c r="D67" s="572"/>
      <c r="E67" s="751"/>
      <c r="F67" s="751"/>
      <c r="G67" s="751"/>
      <c r="H67" s="751"/>
      <c r="I67" s="752"/>
      <c r="J67" s="384"/>
    </row>
    <row r="68" spans="1:11" ht="28.5" x14ac:dyDescent="0.2">
      <c r="A68" s="391" t="s">
        <v>26</v>
      </c>
      <c r="B68" s="305" t="s">
        <v>154</v>
      </c>
      <c r="C68" s="305"/>
      <c r="D68" s="279"/>
      <c r="E68" s="15"/>
      <c r="F68" s="15"/>
      <c r="G68" s="15"/>
      <c r="H68" s="15"/>
      <c r="I68" s="19"/>
      <c r="J68" s="381"/>
    </row>
    <row r="69" spans="1:11" x14ac:dyDescent="0.2">
      <c r="A69" s="13" t="s">
        <v>5</v>
      </c>
      <c r="B69" s="300" t="s">
        <v>149</v>
      </c>
      <c r="C69" s="298" t="s">
        <v>127</v>
      </c>
      <c r="D69" s="279" t="s">
        <v>27</v>
      </c>
      <c r="E69" s="15"/>
      <c r="F69" s="15"/>
      <c r="G69" s="15"/>
      <c r="H69" s="227">
        <f t="shared" ref="H69:H79" si="0">IFERROR(AVERAGEA(E69:G69),0)</f>
        <v>0</v>
      </c>
      <c r="I69" s="544"/>
      <c r="J69" s="381"/>
    </row>
    <row r="70" spans="1:11" x14ac:dyDescent="0.2">
      <c r="A70" s="13" t="s">
        <v>7</v>
      </c>
      <c r="B70" s="300" t="s">
        <v>150</v>
      </c>
      <c r="C70" s="298" t="s">
        <v>127</v>
      </c>
      <c r="D70" s="279" t="s">
        <v>27</v>
      </c>
      <c r="E70" s="15"/>
      <c r="F70" s="15"/>
      <c r="G70" s="15"/>
      <c r="H70" s="227">
        <f t="shared" si="0"/>
        <v>0</v>
      </c>
      <c r="I70" s="544"/>
      <c r="J70" s="381"/>
    </row>
    <row r="71" spans="1:11" ht="28.5" x14ac:dyDescent="0.2">
      <c r="A71" s="13" t="s">
        <v>9</v>
      </c>
      <c r="B71" s="79" t="s">
        <v>1048</v>
      </c>
      <c r="C71" s="298" t="s">
        <v>127</v>
      </c>
      <c r="D71" s="279" t="s">
        <v>27</v>
      </c>
      <c r="E71" s="15"/>
      <c r="F71" s="15"/>
      <c r="G71" s="15"/>
      <c r="H71" s="227">
        <f t="shared" si="0"/>
        <v>0</v>
      </c>
      <c r="I71" s="544"/>
      <c r="J71" s="381"/>
    </row>
    <row r="72" spans="1:11" ht="28.5" x14ac:dyDescent="0.2">
      <c r="A72" s="396" t="s">
        <v>11</v>
      </c>
      <c r="B72" s="79" t="s">
        <v>584</v>
      </c>
      <c r="C72" s="306" t="s">
        <v>127</v>
      </c>
      <c r="D72" s="168" t="s">
        <v>13</v>
      </c>
      <c r="E72" s="403"/>
      <c r="F72" s="403"/>
      <c r="G72" s="403"/>
      <c r="H72" s="228">
        <f>IFERROR(AVERAGEIF(E72:G72,"&gt;0",E72:G72),0)</f>
        <v>0</v>
      </c>
      <c r="I72" s="403"/>
      <c r="J72" s="381"/>
    </row>
    <row r="73" spans="1:11" ht="28.5" x14ac:dyDescent="0.2">
      <c r="A73" s="396" t="s">
        <v>30</v>
      </c>
      <c r="B73" s="79" t="s">
        <v>584</v>
      </c>
      <c r="C73" s="306" t="s">
        <v>127</v>
      </c>
      <c r="D73" s="279" t="s">
        <v>27</v>
      </c>
      <c r="E73" s="15"/>
      <c r="F73" s="15"/>
      <c r="G73" s="15"/>
      <c r="H73" s="227">
        <f t="shared" si="0"/>
        <v>0</v>
      </c>
      <c r="I73" s="544"/>
      <c r="J73" s="381"/>
    </row>
    <row r="74" spans="1:11" ht="28.5" x14ac:dyDescent="0.2">
      <c r="A74" s="396" t="s">
        <v>32</v>
      </c>
      <c r="B74" s="79" t="s">
        <v>584</v>
      </c>
      <c r="C74" s="306" t="s">
        <v>127</v>
      </c>
      <c r="D74" s="279" t="s">
        <v>29</v>
      </c>
      <c r="E74" s="15"/>
      <c r="F74" s="15"/>
      <c r="G74" s="15"/>
      <c r="H74" s="227">
        <f t="shared" si="0"/>
        <v>0</v>
      </c>
      <c r="I74" s="544"/>
      <c r="J74" s="381"/>
    </row>
    <row r="75" spans="1:11" x14ac:dyDescent="0.2">
      <c r="A75" s="396" t="s">
        <v>35</v>
      </c>
      <c r="B75" s="79" t="s">
        <v>585</v>
      </c>
      <c r="C75" s="306" t="s">
        <v>127</v>
      </c>
      <c r="D75" s="279" t="s">
        <v>29</v>
      </c>
      <c r="E75" s="15"/>
      <c r="F75" s="15"/>
      <c r="G75" s="15"/>
      <c r="H75" s="227">
        <f t="shared" si="0"/>
        <v>0</v>
      </c>
      <c r="I75" s="544"/>
      <c r="J75" s="381"/>
    </row>
    <row r="76" spans="1:11" ht="28.5" x14ac:dyDescent="0.2">
      <c r="A76" s="396" t="s">
        <v>38</v>
      </c>
      <c r="B76" s="79" t="s">
        <v>562</v>
      </c>
      <c r="C76" s="306" t="s">
        <v>127</v>
      </c>
      <c r="D76" s="279" t="s">
        <v>563</v>
      </c>
      <c r="E76" s="15"/>
      <c r="F76" s="15"/>
      <c r="G76" s="15"/>
      <c r="H76" s="227">
        <f t="shared" si="0"/>
        <v>0</v>
      </c>
      <c r="I76" s="544"/>
      <c r="J76" s="381"/>
    </row>
    <row r="77" spans="1:11" x14ac:dyDescent="0.2">
      <c r="A77" s="396" t="s">
        <v>39</v>
      </c>
      <c r="B77" s="79" t="s">
        <v>564</v>
      </c>
      <c r="C77" s="306" t="s">
        <v>127</v>
      </c>
      <c r="D77" s="279" t="s">
        <v>563</v>
      </c>
      <c r="E77" s="15"/>
      <c r="F77" s="15"/>
      <c r="G77" s="15"/>
      <c r="H77" s="227">
        <f t="shared" si="0"/>
        <v>0</v>
      </c>
      <c r="I77" s="544"/>
      <c r="J77" s="381"/>
    </row>
    <row r="78" spans="1:11" x14ac:dyDescent="0.2">
      <c r="A78" s="396" t="s">
        <v>169</v>
      </c>
      <c r="B78" s="300" t="s">
        <v>28</v>
      </c>
      <c r="C78" s="306" t="s">
        <v>127</v>
      </c>
      <c r="D78" s="280" t="s">
        <v>29</v>
      </c>
      <c r="E78" s="18"/>
      <c r="F78" s="18"/>
      <c r="G78" s="18"/>
      <c r="H78" s="227">
        <f t="shared" si="0"/>
        <v>0</v>
      </c>
      <c r="I78" s="544"/>
      <c r="J78" s="381"/>
      <c r="K78" s="1215"/>
    </row>
    <row r="79" spans="1:11" ht="15" thickBot="1" x14ac:dyDescent="0.25">
      <c r="A79" s="98" t="s">
        <v>171</v>
      </c>
      <c r="B79" s="307" t="s">
        <v>152</v>
      </c>
      <c r="C79" s="554" t="s">
        <v>127</v>
      </c>
      <c r="D79" s="308" t="s">
        <v>655</v>
      </c>
      <c r="E79" s="405"/>
      <c r="F79" s="405"/>
      <c r="G79" s="405"/>
      <c r="H79" s="555">
        <f t="shared" si="0"/>
        <v>0</v>
      </c>
      <c r="I79" s="556"/>
      <c r="J79" s="557"/>
      <c r="K79" s="1215"/>
    </row>
    <row r="80" spans="1:11" ht="15" x14ac:dyDescent="0.2">
      <c r="A80" s="562" t="s">
        <v>271</v>
      </c>
      <c r="B80" s="1100" t="s">
        <v>1046</v>
      </c>
      <c r="C80" s="1101"/>
      <c r="D80" s="308" t="s">
        <v>988</v>
      </c>
      <c r="E80" s="742"/>
      <c r="F80" s="742"/>
      <c r="G80" s="1072">
        <v>0</v>
      </c>
      <c r="H80" s="695">
        <f>G80</f>
        <v>0</v>
      </c>
      <c r="I80" s="742"/>
      <c r="J80" s="563"/>
      <c r="K80" s="553"/>
    </row>
    <row r="81" spans="1:18" ht="15" x14ac:dyDescent="0.2">
      <c r="A81" s="564" t="s">
        <v>273</v>
      </c>
      <c r="B81" s="1102" t="s">
        <v>1047</v>
      </c>
      <c r="C81" s="27"/>
      <c r="D81" s="308" t="s">
        <v>988</v>
      </c>
      <c r="E81" s="743"/>
      <c r="F81" s="743"/>
      <c r="G81" s="1073">
        <v>0</v>
      </c>
      <c r="H81" s="695">
        <f>G81</f>
        <v>0</v>
      </c>
      <c r="I81" s="743"/>
      <c r="J81" s="565"/>
      <c r="K81" s="553"/>
    </row>
    <row r="82" spans="1:18" ht="28.5" x14ac:dyDescent="0.2">
      <c r="A82" s="566" t="s">
        <v>274</v>
      </c>
      <c r="B82" s="873" t="s">
        <v>1233</v>
      </c>
      <c r="C82" s="1103"/>
      <c r="D82" s="308" t="s">
        <v>988</v>
      </c>
      <c r="E82" s="743"/>
      <c r="F82" s="743"/>
      <c r="G82" s="583">
        <f>G80-G81</f>
        <v>0</v>
      </c>
      <c r="H82" s="583">
        <f>H80-H81</f>
        <v>0</v>
      </c>
      <c r="I82" s="743"/>
      <c r="J82" s="565"/>
    </row>
    <row r="83" spans="1:18" ht="29.25" thickBot="1" x14ac:dyDescent="0.25">
      <c r="A83" s="567" t="s">
        <v>275</v>
      </c>
      <c r="B83" s="1104" t="s">
        <v>1234</v>
      </c>
      <c r="C83" s="1105"/>
      <c r="D83" s="568" t="s">
        <v>191</v>
      </c>
      <c r="E83" s="744"/>
      <c r="F83" s="744"/>
      <c r="G83" s="1074">
        <v>0</v>
      </c>
      <c r="H83" s="227">
        <f>G83</f>
        <v>0</v>
      </c>
      <c r="I83" s="743"/>
      <c r="J83" s="569"/>
    </row>
    <row r="84" spans="1:18" x14ac:dyDescent="0.2">
      <c r="A84" s="570" t="s">
        <v>396</v>
      </c>
      <c r="B84" s="558" t="s">
        <v>156</v>
      </c>
      <c r="C84" s="558"/>
      <c r="D84" s="558" t="s">
        <v>27</v>
      </c>
      <c r="E84" s="559">
        <f>E69+E70+E71</f>
        <v>0</v>
      </c>
      <c r="F84" s="559">
        <f>F69+F70+F71</f>
        <v>0</v>
      </c>
      <c r="G84" s="559">
        <f>G69+G70+G71</f>
        <v>0</v>
      </c>
      <c r="H84" s="559">
        <f>H69+H70+H71</f>
        <v>0</v>
      </c>
      <c r="I84" s="560">
        <f>I69+I70+I71</f>
        <v>0</v>
      </c>
      <c r="J84" s="561"/>
    </row>
    <row r="85" spans="1:18" ht="28.5" x14ac:dyDescent="0.2">
      <c r="A85" s="570" t="s">
        <v>397</v>
      </c>
      <c r="B85" s="186" t="s">
        <v>597</v>
      </c>
      <c r="C85" s="69"/>
      <c r="D85" s="69" t="s">
        <v>27</v>
      </c>
      <c r="E85" s="196">
        <f>IF((E69+E70+E71)&gt;E442,((E69+E70+E71)-E442),0)</f>
        <v>0</v>
      </c>
      <c r="F85" s="196">
        <f>IF((F69+F70+F71)&gt;F442,((F69+F70+F71)-F442),0)</f>
        <v>0</v>
      </c>
      <c r="G85" s="196">
        <f>IF((G69+G70+G71)&gt;G442,((G69+G70+G71)-G442),0)</f>
        <v>0</v>
      </c>
      <c r="H85" s="196">
        <f>IF((H69+H70+H71)&gt;H442,((H69+H70+H71)-H442),0)</f>
        <v>0</v>
      </c>
      <c r="I85" s="81">
        <f>IF((I69+I70+I71)&gt;I442,((I69+I70+I71)-I442),0)</f>
        <v>0</v>
      </c>
      <c r="J85" s="388"/>
    </row>
    <row r="86" spans="1:18" ht="42.75" x14ac:dyDescent="0.2">
      <c r="A86" s="570" t="s">
        <v>398</v>
      </c>
      <c r="B86" s="186" t="s">
        <v>250</v>
      </c>
      <c r="C86" s="69" t="s">
        <v>157</v>
      </c>
      <c r="D86" s="69" t="s">
        <v>137</v>
      </c>
      <c r="E86" s="196">
        <f>E85*860/10</f>
        <v>0</v>
      </c>
      <c r="F86" s="196">
        <f>F85*860/10</f>
        <v>0</v>
      </c>
      <c r="G86" s="196">
        <f>G85*860/10</f>
        <v>0</v>
      </c>
      <c r="H86" s="196">
        <f>H85*860/10</f>
        <v>0</v>
      </c>
      <c r="I86" s="116">
        <f>I85*860/10</f>
        <v>0</v>
      </c>
      <c r="J86" s="388"/>
    </row>
    <row r="87" spans="1:18" s="386" customFormat="1" x14ac:dyDescent="0.2">
      <c r="A87" s="406"/>
      <c r="B87" s="407"/>
      <c r="C87" s="408"/>
      <c r="D87" s="408"/>
      <c r="E87" s="408"/>
      <c r="F87" s="408"/>
      <c r="G87" s="408"/>
      <c r="H87" s="409"/>
      <c r="I87" s="410"/>
      <c r="J87" s="406"/>
    </row>
    <row r="88" spans="1:18" ht="15" x14ac:dyDescent="0.2">
      <c r="A88" s="281" t="s">
        <v>343</v>
      </c>
      <c r="B88" s="545" t="s">
        <v>811</v>
      </c>
      <c r="C88" s="310"/>
      <c r="D88" s="311"/>
      <c r="E88" s="311"/>
      <c r="F88" s="311"/>
      <c r="G88" s="311"/>
      <c r="H88" s="311"/>
      <c r="I88" s="311"/>
      <c r="J88" s="411"/>
    </row>
    <row r="89" spans="1:18" ht="15" x14ac:dyDescent="0.2">
      <c r="A89" s="281" t="s">
        <v>705</v>
      </c>
      <c r="B89" s="282" t="s">
        <v>817</v>
      </c>
      <c r="C89" s="310"/>
      <c r="D89" s="311"/>
      <c r="E89" s="311"/>
      <c r="F89" s="311"/>
      <c r="G89" s="311"/>
      <c r="H89" s="311"/>
      <c r="I89" s="311"/>
      <c r="J89" s="411"/>
    </row>
    <row r="90" spans="1:18" x14ac:dyDescent="0.2">
      <c r="A90" s="225" t="s">
        <v>821</v>
      </c>
      <c r="B90" s="226" t="s">
        <v>812</v>
      </c>
      <c r="C90" s="1217" t="s">
        <v>819</v>
      </c>
      <c r="D90" s="1218"/>
      <c r="E90" s="1218"/>
      <c r="F90" s="1218"/>
      <c r="G90" s="1218"/>
      <c r="H90" s="1218"/>
      <c r="I90" s="1218"/>
      <c r="J90" s="412"/>
      <c r="K90" s="413"/>
      <c r="L90" s="413"/>
      <c r="M90" s="413"/>
      <c r="N90" s="413"/>
      <c r="O90" s="413"/>
      <c r="P90" s="413"/>
      <c r="Q90" s="414"/>
      <c r="R90" s="414"/>
    </row>
    <row r="91" spans="1:18" ht="15" x14ac:dyDescent="0.25">
      <c r="A91" s="197" t="s">
        <v>5</v>
      </c>
      <c r="B91" s="26" t="s">
        <v>536</v>
      </c>
      <c r="C91" s="197"/>
      <c r="D91" s="527"/>
      <c r="E91" s="526"/>
      <c r="F91" s="526"/>
      <c r="G91" s="526"/>
      <c r="H91" s="526"/>
      <c r="I91" s="526"/>
      <c r="J91" s="526"/>
      <c r="K91" s="416"/>
      <c r="L91" s="416"/>
      <c r="M91" s="416"/>
      <c r="N91" s="416"/>
      <c r="O91" s="416"/>
      <c r="P91" s="416"/>
    </row>
    <row r="92" spans="1:18" ht="15" x14ac:dyDescent="0.25">
      <c r="A92" s="197" t="s">
        <v>7</v>
      </c>
      <c r="B92" s="26" t="s">
        <v>537</v>
      </c>
      <c r="C92" s="27"/>
      <c r="D92" s="27" t="s">
        <v>264</v>
      </c>
      <c r="E92" s="417"/>
      <c r="F92" s="417"/>
      <c r="G92" s="417">
        <v>0</v>
      </c>
      <c r="H92" s="227">
        <f t="shared" ref="H92:H101" si="1">IFERROR(AVERAGEA(E92:G92),0)</f>
        <v>0</v>
      </c>
      <c r="I92" s="417">
        <v>0</v>
      </c>
      <c r="J92" s="418"/>
      <c r="K92" s="416"/>
      <c r="L92" s="416"/>
      <c r="M92" s="416"/>
      <c r="N92" s="416"/>
      <c r="O92" s="416"/>
      <c r="P92" s="416"/>
    </row>
    <row r="93" spans="1:18" ht="15" x14ac:dyDescent="0.25">
      <c r="A93" s="197" t="s">
        <v>9</v>
      </c>
      <c r="B93" s="26" t="s">
        <v>708</v>
      </c>
      <c r="C93" s="27" t="s">
        <v>127</v>
      </c>
      <c r="D93" s="27" t="s">
        <v>191</v>
      </c>
      <c r="E93" s="417"/>
      <c r="F93" s="417"/>
      <c r="G93" s="417">
        <v>0</v>
      </c>
      <c r="H93" s="227">
        <f t="shared" si="1"/>
        <v>0</v>
      </c>
      <c r="I93" s="417">
        <v>0</v>
      </c>
      <c r="J93" s="418"/>
      <c r="K93" s="416"/>
      <c r="L93" s="416"/>
      <c r="M93" s="416"/>
      <c r="N93" s="416"/>
      <c r="O93" s="416"/>
      <c r="P93" s="416"/>
    </row>
    <row r="94" spans="1:18" ht="15" x14ac:dyDescent="0.25">
      <c r="A94" s="197" t="s">
        <v>11</v>
      </c>
      <c r="B94" s="26" t="s">
        <v>709</v>
      </c>
      <c r="C94" s="27" t="s">
        <v>127</v>
      </c>
      <c r="D94" s="27" t="s">
        <v>163</v>
      </c>
      <c r="E94" s="417"/>
      <c r="F94" s="417"/>
      <c r="G94" s="417">
        <v>0</v>
      </c>
      <c r="H94" s="227">
        <f t="shared" si="1"/>
        <v>0</v>
      </c>
      <c r="I94" s="417">
        <v>0</v>
      </c>
      <c r="J94" s="418"/>
      <c r="K94" s="416"/>
      <c r="L94" s="416"/>
      <c r="M94" s="416"/>
      <c r="N94" s="416"/>
      <c r="O94" s="416"/>
      <c r="P94" s="416"/>
    </row>
    <row r="95" spans="1:18" ht="15" x14ac:dyDescent="0.25">
      <c r="A95" s="197" t="s">
        <v>30</v>
      </c>
      <c r="B95" s="26" t="s">
        <v>710</v>
      </c>
      <c r="C95" s="27" t="s">
        <v>127</v>
      </c>
      <c r="D95" s="27" t="s">
        <v>191</v>
      </c>
      <c r="E95" s="417"/>
      <c r="F95" s="417"/>
      <c r="G95" s="417">
        <v>0</v>
      </c>
      <c r="H95" s="227">
        <f t="shared" si="1"/>
        <v>0</v>
      </c>
      <c r="I95" s="419">
        <v>0</v>
      </c>
      <c r="J95" s="418"/>
      <c r="K95" s="416"/>
      <c r="L95" s="416"/>
      <c r="M95" s="416"/>
      <c r="N95" s="416"/>
      <c r="O95" s="416"/>
      <c r="P95" s="416"/>
    </row>
    <row r="96" spans="1:18" ht="15" x14ac:dyDescent="0.25">
      <c r="A96" s="197" t="s">
        <v>32</v>
      </c>
      <c r="B96" s="26" t="s">
        <v>525</v>
      </c>
      <c r="C96" s="27" t="s">
        <v>711</v>
      </c>
      <c r="D96" s="27" t="s">
        <v>540</v>
      </c>
      <c r="E96" s="403"/>
      <c r="F96" s="403"/>
      <c r="G96" s="403"/>
      <c r="H96" s="228">
        <f>IFERROR(AVERAGEIF(E96:G96,"&gt;0",E96:G96),0)</f>
        <v>0</v>
      </c>
      <c r="I96" s="403"/>
      <c r="J96" s="418"/>
      <c r="K96" s="416"/>
      <c r="L96" s="416"/>
      <c r="M96" s="416"/>
      <c r="N96" s="416"/>
      <c r="O96" s="416"/>
      <c r="P96" s="416"/>
    </row>
    <row r="97" spans="1:16" ht="15" x14ac:dyDescent="0.25">
      <c r="A97" s="197" t="s">
        <v>35</v>
      </c>
      <c r="B97" s="26" t="s">
        <v>712</v>
      </c>
      <c r="C97" s="27" t="s">
        <v>127</v>
      </c>
      <c r="D97" s="27" t="s">
        <v>191</v>
      </c>
      <c r="E97" s="417"/>
      <c r="F97" s="417"/>
      <c r="G97" s="417">
        <v>0</v>
      </c>
      <c r="H97" s="227">
        <f t="shared" si="1"/>
        <v>0</v>
      </c>
      <c r="I97" s="419">
        <v>0</v>
      </c>
      <c r="J97" s="418"/>
      <c r="K97" s="416"/>
      <c r="L97" s="416"/>
      <c r="M97" s="416"/>
      <c r="N97" s="416"/>
      <c r="O97" s="416"/>
      <c r="P97" s="416"/>
    </row>
    <row r="98" spans="1:16" ht="15" x14ac:dyDescent="0.25">
      <c r="A98" s="197" t="s">
        <v>38</v>
      </c>
      <c r="B98" s="26" t="s">
        <v>713</v>
      </c>
      <c r="C98" s="27" t="s">
        <v>711</v>
      </c>
      <c r="D98" s="27" t="s">
        <v>540</v>
      </c>
      <c r="E98" s="403"/>
      <c r="F98" s="403"/>
      <c r="G98" s="403"/>
      <c r="H98" s="228">
        <f>IFERROR(AVERAGEIF(E98:G98,"&gt;0",E98:G98),0)</f>
        <v>0</v>
      </c>
      <c r="I98" s="403"/>
      <c r="J98" s="418"/>
      <c r="K98" s="416"/>
      <c r="L98" s="416"/>
      <c r="M98" s="416"/>
      <c r="N98" s="416"/>
      <c r="O98" s="416"/>
      <c r="P98" s="416"/>
    </row>
    <row r="99" spans="1:16" ht="15" x14ac:dyDescent="0.25">
      <c r="A99" s="197" t="s">
        <v>39</v>
      </c>
      <c r="B99" s="26" t="s">
        <v>714</v>
      </c>
      <c r="C99" s="27" t="s">
        <v>127</v>
      </c>
      <c r="D99" s="27" t="s">
        <v>191</v>
      </c>
      <c r="E99" s="417"/>
      <c r="F99" s="417"/>
      <c r="G99" s="417">
        <v>0</v>
      </c>
      <c r="H99" s="227">
        <f t="shared" si="1"/>
        <v>0</v>
      </c>
      <c r="I99" s="419">
        <v>0</v>
      </c>
      <c r="J99" s="418"/>
      <c r="K99" s="416"/>
      <c r="L99" s="416"/>
      <c r="M99" s="416"/>
      <c r="N99" s="416"/>
      <c r="O99" s="416"/>
      <c r="P99" s="416"/>
    </row>
    <row r="100" spans="1:16" ht="15" x14ac:dyDescent="0.25">
      <c r="A100" s="197" t="s">
        <v>169</v>
      </c>
      <c r="B100" s="26" t="s">
        <v>715</v>
      </c>
      <c r="C100" s="27" t="s">
        <v>711</v>
      </c>
      <c r="D100" s="27" t="s">
        <v>540</v>
      </c>
      <c r="E100" s="403"/>
      <c r="F100" s="403"/>
      <c r="G100" s="403"/>
      <c r="H100" s="228">
        <f>IFERROR(AVERAGEIF(E100:G100,"&gt;0",E100:G100),0)</f>
        <v>0</v>
      </c>
      <c r="I100" s="403"/>
      <c r="J100" s="418"/>
      <c r="K100" s="416"/>
      <c r="L100" s="416"/>
      <c r="M100" s="416"/>
      <c r="N100" s="416"/>
      <c r="O100" s="416"/>
      <c r="P100" s="416"/>
    </row>
    <row r="101" spans="1:16" ht="15" x14ac:dyDescent="0.25">
      <c r="A101" s="197" t="s">
        <v>171</v>
      </c>
      <c r="B101" s="26" t="s">
        <v>716</v>
      </c>
      <c r="C101" s="27" t="s">
        <v>127</v>
      </c>
      <c r="D101" s="27" t="s">
        <v>191</v>
      </c>
      <c r="E101" s="417"/>
      <c r="F101" s="417"/>
      <c r="G101" s="417">
        <v>0</v>
      </c>
      <c r="H101" s="227">
        <f t="shared" si="1"/>
        <v>0</v>
      </c>
      <c r="I101" s="419">
        <v>0</v>
      </c>
      <c r="J101" s="418"/>
      <c r="K101" s="416"/>
      <c r="L101" s="416"/>
      <c r="M101" s="416"/>
      <c r="N101" s="416"/>
      <c r="O101" s="416"/>
      <c r="P101" s="416"/>
    </row>
    <row r="102" spans="1:16" ht="15" x14ac:dyDescent="0.25">
      <c r="A102" s="197" t="s">
        <v>271</v>
      </c>
      <c r="B102" s="26" t="s">
        <v>717</v>
      </c>
      <c r="C102" s="27" t="s">
        <v>711</v>
      </c>
      <c r="D102" s="27" t="s">
        <v>540</v>
      </c>
      <c r="E102" s="403"/>
      <c r="F102" s="403"/>
      <c r="G102" s="403"/>
      <c r="H102" s="228">
        <f>IFERROR(AVERAGEIF(E102:G102,"&gt;0",E102:G102),0)</f>
        <v>0</v>
      </c>
      <c r="I102" s="403"/>
      <c r="J102" s="418"/>
      <c r="K102" s="416"/>
      <c r="L102" s="416"/>
      <c r="M102" s="416"/>
      <c r="N102" s="416"/>
      <c r="O102" s="416"/>
      <c r="P102" s="416"/>
    </row>
    <row r="103" spans="1:16" ht="15" x14ac:dyDescent="0.25">
      <c r="A103" s="197" t="s">
        <v>273</v>
      </c>
      <c r="B103" s="26" t="s">
        <v>718</v>
      </c>
      <c r="C103" s="27" t="s">
        <v>127</v>
      </c>
      <c r="D103" s="27" t="s">
        <v>268</v>
      </c>
      <c r="E103" s="417"/>
      <c r="F103" s="417"/>
      <c r="G103" s="417">
        <v>0</v>
      </c>
      <c r="H103" s="229">
        <f>IFERROR(AVERAGEIF(E103:G103,"&gt;0",E103:G103),0)</f>
        <v>0</v>
      </c>
      <c r="I103" s="419">
        <v>0</v>
      </c>
      <c r="J103" s="418"/>
      <c r="K103" s="416"/>
      <c r="L103" s="416"/>
      <c r="M103" s="416"/>
      <c r="N103" s="416"/>
      <c r="O103" s="416"/>
      <c r="P103" s="416"/>
    </row>
    <row r="104" spans="1:16" ht="15" x14ac:dyDescent="0.25">
      <c r="A104" s="198" t="s">
        <v>274</v>
      </c>
      <c r="B104" s="26" t="s">
        <v>719</v>
      </c>
      <c r="C104" s="27" t="s">
        <v>711</v>
      </c>
      <c r="D104" s="27" t="s">
        <v>13</v>
      </c>
      <c r="E104" s="403"/>
      <c r="F104" s="403"/>
      <c r="G104" s="403"/>
      <c r="H104" s="228">
        <f>IFERROR(AVERAGEIF(E104:G104,"&gt;0",E104:G104),0)</f>
        <v>0</v>
      </c>
      <c r="I104" s="403"/>
      <c r="J104" s="418"/>
      <c r="K104" s="416"/>
      <c r="L104" s="416"/>
      <c r="M104" s="416"/>
      <c r="N104" s="416"/>
      <c r="O104" s="416"/>
      <c r="P104" s="416"/>
    </row>
    <row r="105" spans="1:16" ht="15" x14ac:dyDescent="0.25">
      <c r="A105" s="197" t="s">
        <v>275</v>
      </c>
      <c r="B105" s="26" t="s">
        <v>720</v>
      </c>
      <c r="C105" s="27" t="s">
        <v>711</v>
      </c>
      <c r="D105" s="27" t="s">
        <v>538</v>
      </c>
      <c r="E105" s="403"/>
      <c r="F105" s="403"/>
      <c r="G105" s="403"/>
      <c r="H105" s="228">
        <f>IFERROR(AVERAGEIF(E105:G105,"&gt;0",E105:G105),0)</f>
        <v>0</v>
      </c>
      <c r="I105" s="403"/>
      <c r="J105" s="418"/>
      <c r="K105" s="416"/>
      <c r="L105" s="416"/>
      <c r="M105" s="416"/>
      <c r="N105" s="416"/>
      <c r="O105" s="416"/>
      <c r="P105" s="416"/>
    </row>
    <row r="106" spans="1:16" ht="15" x14ac:dyDescent="0.25">
      <c r="A106" s="197" t="s">
        <v>396</v>
      </c>
      <c r="B106" s="26" t="s">
        <v>721</v>
      </c>
      <c r="C106" s="27" t="s">
        <v>711</v>
      </c>
      <c r="D106" s="27" t="s">
        <v>268</v>
      </c>
      <c r="E106" s="417"/>
      <c r="F106" s="417"/>
      <c r="G106" s="417">
        <v>0</v>
      </c>
      <c r="H106" s="227">
        <f>IFERROR(AVERAGEA(E106:G106),0)</f>
        <v>0</v>
      </c>
      <c r="I106" s="417">
        <v>0</v>
      </c>
      <c r="J106" s="420"/>
      <c r="K106" s="416"/>
      <c r="L106" s="416"/>
      <c r="M106" s="416"/>
      <c r="N106" s="416"/>
      <c r="O106" s="416"/>
      <c r="P106" s="416"/>
    </row>
    <row r="107" spans="1:16" ht="15" x14ac:dyDescent="0.25">
      <c r="A107" s="197" t="s">
        <v>397</v>
      </c>
      <c r="B107" s="26" t="s">
        <v>722</v>
      </c>
      <c r="C107" s="27" t="s">
        <v>711</v>
      </c>
      <c r="D107" s="27" t="s">
        <v>540</v>
      </c>
      <c r="E107" s="403"/>
      <c r="F107" s="403"/>
      <c r="G107" s="403"/>
      <c r="H107" s="228">
        <f>IFERROR(AVERAGEIF(E107:G107,"&gt;0",E107:G107),0)</f>
        <v>0</v>
      </c>
      <c r="I107" s="403"/>
      <c r="J107" s="420"/>
      <c r="K107" s="416"/>
      <c r="L107" s="416"/>
      <c r="M107" s="416"/>
      <c r="N107" s="416"/>
      <c r="O107" s="416"/>
      <c r="P107" s="416"/>
    </row>
    <row r="108" spans="1:16" ht="15" x14ac:dyDescent="0.25">
      <c r="A108" s="198" t="s">
        <v>398</v>
      </c>
      <c r="B108" s="26" t="s">
        <v>539</v>
      </c>
      <c r="C108" s="27"/>
      <c r="D108" s="27" t="s">
        <v>13</v>
      </c>
      <c r="E108" s="403"/>
      <c r="F108" s="403"/>
      <c r="G108" s="403"/>
      <c r="H108" s="229">
        <f>IFERROR(AVERAGEIF(E108:G108,"&gt;0",E108:G108),0)</f>
        <v>0</v>
      </c>
      <c r="I108" s="403"/>
      <c r="J108" s="418"/>
      <c r="K108" s="416"/>
      <c r="L108" s="416"/>
      <c r="M108" s="416"/>
      <c r="N108" s="416"/>
      <c r="O108" s="416"/>
      <c r="P108" s="416"/>
    </row>
    <row r="109" spans="1:16" ht="15" x14ac:dyDescent="0.25">
      <c r="A109" s="230" t="s">
        <v>551</v>
      </c>
      <c r="B109" s="231" t="s">
        <v>723</v>
      </c>
      <c r="C109" s="232" t="s">
        <v>724</v>
      </c>
      <c r="D109" s="230" t="s">
        <v>264</v>
      </c>
      <c r="E109" s="230">
        <f>IFERROR(E93/E94,0)</f>
        <v>0</v>
      </c>
      <c r="F109" s="230">
        <f>IFERROR(F93/F94,0)</f>
        <v>0</v>
      </c>
      <c r="G109" s="230">
        <f>IFERROR(G93/G94,0)</f>
        <v>0</v>
      </c>
      <c r="H109" s="230">
        <f>IFERROR(H93/H94,0)</f>
        <v>0</v>
      </c>
      <c r="I109" s="230">
        <f>IFERROR(I93/I94,0)</f>
        <v>0</v>
      </c>
      <c r="J109" s="421"/>
      <c r="K109" s="416"/>
      <c r="L109" s="416"/>
      <c r="M109" s="416"/>
      <c r="N109" s="416"/>
      <c r="O109" s="416"/>
      <c r="P109" s="416"/>
    </row>
    <row r="110" spans="1:16" ht="28.5" x14ac:dyDescent="0.25">
      <c r="A110" s="230" t="s">
        <v>552</v>
      </c>
      <c r="B110" s="231" t="s">
        <v>725</v>
      </c>
      <c r="C110" s="230" t="s">
        <v>726</v>
      </c>
      <c r="D110" s="230" t="s">
        <v>727</v>
      </c>
      <c r="E110" s="230">
        <f>IFERROR((((E95*E96)+(E97*E98)+(E99*E100)+(E101*E102))/E93),0)</f>
        <v>0</v>
      </c>
      <c r="F110" s="230">
        <f>IFERROR((((F95*F96)+(F97*F98)+(F99*F100)+(F101*F102))/F93),0)</f>
        <v>0</v>
      </c>
      <c r="G110" s="230">
        <f>IFERROR((((G95*G96)+(G97*G98)+(G99*G100)+(G101*G102))/G93),0)</f>
        <v>0</v>
      </c>
      <c r="H110" s="230">
        <f>IFERROR((((H95*H96)+(H97*H98)+(H99*H100)+(H101*H102))/H93),0)</f>
        <v>0</v>
      </c>
      <c r="I110" s="230">
        <f>IFERROR((((I95*I96)+(I97*I98)+(I99*I100)+(I101*I102))/I93),0)</f>
        <v>0</v>
      </c>
      <c r="J110" s="421"/>
      <c r="K110" s="416"/>
      <c r="L110" s="416"/>
      <c r="M110" s="416"/>
      <c r="N110" s="416"/>
      <c r="O110" s="416"/>
      <c r="P110" s="416"/>
    </row>
    <row r="111" spans="1:16" ht="28.5" x14ac:dyDescent="0.25">
      <c r="A111" s="230" t="s">
        <v>553</v>
      </c>
      <c r="B111" s="231" t="s">
        <v>728</v>
      </c>
      <c r="C111" s="233" t="s">
        <v>729</v>
      </c>
      <c r="D111" s="230" t="s">
        <v>13</v>
      </c>
      <c r="E111" s="230">
        <f>IFERROR(((E95*E96)/((E95*E96)+(E97*E98)+(E99*E100)+(E101*E102))),0)</f>
        <v>0</v>
      </c>
      <c r="F111" s="230">
        <f>IFERROR(((F95*F96)/((F95*F96)+(F97*F98)+(F99*F100)+(F101*F102))),0)</f>
        <v>0</v>
      </c>
      <c r="G111" s="230">
        <f>IFERROR(((G95*G96)/((G95*G96)+(G97*G98)+(G99*G100)+(G101*G102))),0)</f>
        <v>0</v>
      </c>
      <c r="H111" s="230">
        <f>IFERROR(((H95*H96)/((H95*H96)+(H97*H98)+(H99*H100)+(H101*H102))),0)</f>
        <v>0</v>
      </c>
      <c r="I111" s="230">
        <f>IFERROR(((I95*I96)/((I95*I96)+(I97*I98)+(I99*I100)+(I101*I102))),0)</f>
        <v>0</v>
      </c>
      <c r="J111" s="421"/>
      <c r="K111" s="416"/>
      <c r="L111" s="416"/>
      <c r="M111" s="416"/>
      <c r="N111" s="416"/>
      <c r="O111" s="416"/>
      <c r="P111" s="416"/>
    </row>
    <row r="112" spans="1:16" ht="15" x14ac:dyDescent="0.25">
      <c r="A112" s="1005"/>
      <c r="B112" s="1006"/>
      <c r="C112" s="423"/>
      <c r="D112" s="423"/>
      <c r="E112" s="423"/>
      <c r="F112" s="423"/>
      <c r="G112" s="423"/>
      <c r="H112" s="423"/>
      <c r="I112" s="420"/>
      <c r="J112" s="418"/>
      <c r="K112" s="416"/>
      <c r="L112" s="416"/>
      <c r="M112" s="416"/>
      <c r="N112" s="416"/>
      <c r="O112" s="416"/>
      <c r="P112" s="416"/>
    </row>
    <row r="113" spans="1:16" x14ac:dyDescent="0.2">
      <c r="A113" s="225" t="s">
        <v>903</v>
      </c>
      <c r="B113" s="226" t="s">
        <v>813</v>
      </c>
      <c r="C113" s="1217" t="s">
        <v>819</v>
      </c>
      <c r="D113" s="1218"/>
      <c r="E113" s="1218"/>
      <c r="F113" s="1218"/>
      <c r="G113" s="1218"/>
      <c r="H113" s="1218"/>
      <c r="I113" s="1218"/>
      <c r="J113" s="424"/>
      <c r="K113" s="425"/>
      <c r="L113" s="413"/>
      <c r="M113" s="413"/>
      <c r="N113" s="413"/>
      <c r="O113" s="413"/>
      <c r="P113" s="413"/>
    </row>
    <row r="114" spans="1:16" ht="15" x14ac:dyDescent="0.25">
      <c r="A114" s="197" t="s">
        <v>5</v>
      </c>
      <c r="B114" s="26" t="s">
        <v>536</v>
      </c>
      <c r="C114" s="197"/>
      <c r="D114" s="527"/>
      <c r="E114" s="526"/>
      <c r="F114" s="526"/>
      <c r="G114" s="526"/>
      <c r="H114" s="526"/>
      <c r="I114" s="526"/>
      <c r="J114" s="526"/>
      <c r="K114" s="416"/>
      <c r="L114" s="416"/>
      <c r="M114" s="416"/>
      <c r="N114" s="416"/>
      <c r="O114" s="416"/>
      <c r="P114" s="416"/>
    </row>
    <row r="115" spans="1:16" ht="15" x14ac:dyDescent="0.25">
      <c r="A115" s="197" t="s">
        <v>7</v>
      </c>
      <c r="B115" s="26" t="s">
        <v>537</v>
      </c>
      <c r="C115" s="27"/>
      <c r="D115" s="27" t="s">
        <v>264</v>
      </c>
      <c r="E115" s="417"/>
      <c r="F115" s="417"/>
      <c r="G115" s="417">
        <v>0</v>
      </c>
      <c r="H115" s="227">
        <f t="shared" ref="H115:H124" si="2">IFERROR(AVERAGEA(E115:G115),0)</f>
        <v>0</v>
      </c>
      <c r="I115" s="417">
        <v>0</v>
      </c>
      <c r="J115" s="418"/>
      <c r="K115" s="416"/>
      <c r="L115" s="416"/>
      <c r="M115" s="416"/>
      <c r="N115" s="416"/>
      <c r="O115" s="416"/>
      <c r="P115" s="416"/>
    </row>
    <row r="116" spans="1:16" ht="15" x14ac:dyDescent="0.25">
      <c r="A116" s="197" t="s">
        <v>9</v>
      </c>
      <c r="B116" s="26" t="s">
        <v>708</v>
      </c>
      <c r="C116" s="27" t="s">
        <v>127</v>
      </c>
      <c r="D116" s="27" t="s">
        <v>191</v>
      </c>
      <c r="E116" s="417"/>
      <c r="F116" s="417"/>
      <c r="G116" s="417">
        <v>0</v>
      </c>
      <c r="H116" s="227">
        <f t="shared" si="2"/>
        <v>0</v>
      </c>
      <c r="I116" s="417">
        <v>0</v>
      </c>
      <c r="J116" s="418"/>
      <c r="K116" s="416"/>
      <c r="L116" s="416"/>
      <c r="M116" s="416"/>
      <c r="N116" s="416"/>
      <c r="O116" s="416"/>
      <c r="P116" s="416"/>
    </row>
    <row r="117" spans="1:16" ht="15" x14ac:dyDescent="0.25">
      <c r="A117" s="197" t="s">
        <v>11</v>
      </c>
      <c r="B117" s="26" t="s">
        <v>709</v>
      </c>
      <c r="C117" s="27" t="s">
        <v>127</v>
      </c>
      <c r="D117" s="27" t="s">
        <v>163</v>
      </c>
      <c r="E117" s="417"/>
      <c r="F117" s="417"/>
      <c r="G117" s="417">
        <v>0</v>
      </c>
      <c r="H117" s="227">
        <f t="shared" si="2"/>
        <v>0</v>
      </c>
      <c r="I117" s="417">
        <v>0</v>
      </c>
      <c r="J117" s="418"/>
      <c r="K117" s="416"/>
      <c r="L117" s="416"/>
      <c r="M117" s="416"/>
      <c r="N117" s="416"/>
      <c r="O117" s="416"/>
      <c r="P117" s="416"/>
    </row>
    <row r="118" spans="1:16" ht="15" x14ac:dyDescent="0.25">
      <c r="A118" s="197" t="s">
        <v>30</v>
      </c>
      <c r="B118" s="26" t="s">
        <v>710</v>
      </c>
      <c r="C118" s="27" t="s">
        <v>127</v>
      </c>
      <c r="D118" s="27" t="s">
        <v>191</v>
      </c>
      <c r="E118" s="417"/>
      <c r="F118" s="417"/>
      <c r="G118" s="417">
        <v>0</v>
      </c>
      <c r="H118" s="227">
        <f t="shared" si="2"/>
        <v>0</v>
      </c>
      <c r="I118" s="419">
        <v>0</v>
      </c>
      <c r="J118" s="418"/>
      <c r="K118" s="416"/>
      <c r="L118" s="416"/>
      <c r="M118" s="416"/>
      <c r="N118" s="416"/>
      <c r="O118" s="416"/>
      <c r="P118" s="416"/>
    </row>
    <row r="119" spans="1:16" ht="15" x14ac:dyDescent="0.25">
      <c r="A119" s="197" t="s">
        <v>32</v>
      </c>
      <c r="B119" s="26" t="s">
        <v>525</v>
      </c>
      <c r="C119" s="27" t="s">
        <v>711</v>
      </c>
      <c r="D119" s="27" t="s">
        <v>540</v>
      </c>
      <c r="E119" s="403"/>
      <c r="F119" s="403"/>
      <c r="G119" s="403"/>
      <c r="H119" s="228">
        <f>IFERROR(AVERAGEIF(E119:G119,"&gt;0",E119:G119),0)</f>
        <v>0</v>
      </c>
      <c r="I119" s="403"/>
      <c r="J119" s="418"/>
      <c r="K119" s="416"/>
      <c r="L119" s="416"/>
      <c r="M119" s="416"/>
      <c r="N119" s="416"/>
      <c r="O119" s="416"/>
      <c r="P119" s="416"/>
    </row>
    <row r="120" spans="1:16" ht="15" x14ac:dyDescent="0.25">
      <c r="A120" s="197" t="s">
        <v>35</v>
      </c>
      <c r="B120" s="26" t="s">
        <v>712</v>
      </c>
      <c r="C120" s="27" t="s">
        <v>127</v>
      </c>
      <c r="D120" s="27" t="s">
        <v>191</v>
      </c>
      <c r="E120" s="417"/>
      <c r="F120" s="417"/>
      <c r="G120" s="417">
        <v>0</v>
      </c>
      <c r="H120" s="227">
        <f t="shared" si="2"/>
        <v>0</v>
      </c>
      <c r="I120" s="419">
        <v>0</v>
      </c>
      <c r="J120" s="418"/>
      <c r="K120" s="416"/>
      <c r="L120" s="416"/>
      <c r="M120" s="416"/>
      <c r="N120" s="416"/>
      <c r="O120" s="416"/>
      <c r="P120" s="416"/>
    </row>
    <row r="121" spans="1:16" ht="15" x14ac:dyDescent="0.25">
      <c r="A121" s="197" t="s">
        <v>38</v>
      </c>
      <c r="B121" s="26" t="s">
        <v>713</v>
      </c>
      <c r="C121" s="27" t="s">
        <v>711</v>
      </c>
      <c r="D121" s="27" t="s">
        <v>540</v>
      </c>
      <c r="E121" s="403"/>
      <c r="F121" s="403"/>
      <c r="G121" s="403"/>
      <c r="H121" s="228">
        <f>IFERROR(AVERAGEIF(E121:G121,"&gt;0",E121:G121),0)</f>
        <v>0</v>
      </c>
      <c r="I121" s="403"/>
      <c r="J121" s="418"/>
      <c r="K121" s="416"/>
      <c r="L121" s="416"/>
      <c r="M121" s="416"/>
      <c r="N121" s="416"/>
      <c r="O121" s="416"/>
      <c r="P121" s="416"/>
    </row>
    <row r="122" spans="1:16" ht="15" x14ac:dyDescent="0.25">
      <c r="A122" s="197" t="s">
        <v>39</v>
      </c>
      <c r="B122" s="26" t="s">
        <v>714</v>
      </c>
      <c r="C122" s="27" t="s">
        <v>127</v>
      </c>
      <c r="D122" s="27" t="s">
        <v>191</v>
      </c>
      <c r="E122" s="417"/>
      <c r="F122" s="417"/>
      <c r="G122" s="417">
        <v>0</v>
      </c>
      <c r="H122" s="227">
        <f t="shared" si="2"/>
        <v>0</v>
      </c>
      <c r="I122" s="419">
        <v>0</v>
      </c>
      <c r="J122" s="418"/>
      <c r="K122" s="416"/>
      <c r="L122" s="416"/>
      <c r="M122" s="416"/>
      <c r="N122" s="416"/>
      <c r="O122" s="416"/>
      <c r="P122" s="416"/>
    </row>
    <row r="123" spans="1:16" ht="15" x14ac:dyDescent="0.25">
      <c r="A123" s="197" t="s">
        <v>169</v>
      </c>
      <c r="B123" s="26" t="s">
        <v>715</v>
      </c>
      <c r="C123" s="27" t="s">
        <v>711</v>
      </c>
      <c r="D123" s="27" t="s">
        <v>540</v>
      </c>
      <c r="E123" s="403"/>
      <c r="F123" s="403"/>
      <c r="G123" s="403"/>
      <c r="H123" s="228">
        <f>IFERROR(AVERAGEIF(E123:G123,"&gt;0",E123:G123),0)</f>
        <v>0</v>
      </c>
      <c r="I123" s="403"/>
      <c r="J123" s="418"/>
      <c r="K123" s="416"/>
      <c r="L123" s="416"/>
      <c r="M123" s="416"/>
      <c r="N123" s="416"/>
      <c r="O123" s="416"/>
      <c r="P123" s="416"/>
    </row>
    <row r="124" spans="1:16" ht="15" x14ac:dyDescent="0.25">
      <c r="A124" s="197" t="s">
        <v>171</v>
      </c>
      <c r="B124" s="26" t="s">
        <v>716</v>
      </c>
      <c r="C124" s="27" t="s">
        <v>127</v>
      </c>
      <c r="D124" s="27" t="s">
        <v>191</v>
      </c>
      <c r="E124" s="417"/>
      <c r="F124" s="417"/>
      <c r="G124" s="417">
        <v>0</v>
      </c>
      <c r="H124" s="227">
        <f t="shared" si="2"/>
        <v>0</v>
      </c>
      <c r="I124" s="419">
        <v>0</v>
      </c>
      <c r="J124" s="418"/>
      <c r="K124" s="416"/>
      <c r="L124" s="416"/>
      <c r="M124" s="416"/>
      <c r="N124" s="416"/>
      <c r="O124" s="416"/>
      <c r="P124" s="416"/>
    </row>
    <row r="125" spans="1:16" ht="15" x14ac:dyDescent="0.25">
      <c r="A125" s="197" t="s">
        <v>271</v>
      </c>
      <c r="B125" s="26" t="s">
        <v>717</v>
      </c>
      <c r="C125" s="27" t="s">
        <v>711</v>
      </c>
      <c r="D125" s="27" t="s">
        <v>540</v>
      </c>
      <c r="E125" s="403"/>
      <c r="F125" s="403"/>
      <c r="G125" s="403"/>
      <c r="H125" s="228">
        <f>IFERROR(AVERAGEIF(E125:G125,"&gt;0",E125:G125),0)</f>
        <v>0</v>
      </c>
      <c r="I125" s="403"/>
      <c r="J125" s="418"/>
      <c r="K125" s="416"/>
      <c r="L125" s="416"/>
      <c r="M125" s="416"/>
      <c r="N125" s="416"/>
      <c r="O125" s="416"/>
      <c r="P125" s="416"/>
    </row>
    <row r="126" spans="1:16" ht="15" x14ac:dyDescent="0.25">
      <c r="A126" s="197" t="s">
        <v>273</v>
      </c>
      <c r="B126" s="26" t="s">
        <v>718</v>
      </c>
      <c r="C126" s="27" t="s">
        <v>127</v>
      </c>
      <c r="D126" s="27" t="s">
        <v>268</v>
      </c>
      <c r="E126" s="417"/>
      <c r="F126" s="417"/>
      <c r="G126" s="417">
        <v>0</v>
      </c>
      <c r="H126" s="229">
        <f>IFERROR(AVERAGEIF(E126:G126,"&gt;0",E126:G126),0)</f>
        <v>0</v>
      </c>
      <c r="I126" s="419">
        <v>0</v>
      </c>
      <c r="J126" s="418"/>
      <c r="K126" s="416"/>
      <c r="L126" s="416"/>
      <c r="M126" s="416"/>
      <c r="N126" s="416"/>
      <c r="O126" s="416"/>
      <c r="P126" s="416"/>
    </row>
    <row r="127" spans="1:16" ht="15" x14ac:dyDescent="0.25">
      <c r="A127" s="198" t="s">
        <v>274</v>
      </c>
      <c r="B127" s="26" t="s">
        <v>719</v>
      </c>
      <c r="C127" s="27" t="s">
        <v>711</v>
      </c>
      <c r="D127" s="27" t="s">
        <v>13</v>
      </c>
      <c r="E127" s="403"/>
      <c r="F127" s="403"/>
      <c r="G127" s="403"/>
      <c r="H127" s="228">
        <f>IFERROR(AVERAGEIF(E127:G127,"&gt;0",E127:G127),0)</f>
        <v>0</v>
      </c>
      <c r="I127" s="403"/>
      <c r="J127" s="418"/>
      <c r="K127" s="416"/>
      <c r="L127" s="416"/>
      <c r="M127" s="416"/>
      <c r="N127" s="416"/>
      <c r="O127" s="416"/>
      <c r="P127" s="416"/>
    </row>
    <row r="128" spans="1:16" ht="15" x14ac:dyDescent="0.25">
      <c r="A128" s="197" t="s">
        <v>275</v>
      </c>
      <c r="B128" s="26" t="s">
        <v>720</v>
      </c>
      <c r="C128" s="27" t="s">
        <v>711</v>
      </c>
      <c r="D128" s="27" t="s">
        <v>538</v>
      </c>
      <c r="E128" s="403"/>
      <c r="F128" s="403"/>
      <c r="G128" s="403"/>
      <c r="H128" s="228">
        <f>IFERROR(AVERAGEIF(E128:G128,"&gt;0",E128:G128),0)</f>
        <v>0</v>
      </c>
      <c r="I128" s="403"/>
      <c r="J128" s="418"/>
      <c r="K128" s="416"/>
      <c r="L128" s="416"/>
      <c r="M128" s="416"/>
      <c r="N128" s="416"/>
      <c r="O128" s="416"/>
      <c r="P128" s="416"/>
    </row>
    <row r="129" spans="1:16" ht="15" x14ac:dyDescent="0.25">
      <c r="A129" s="197" t="s">
        <v>396</v>
      </c>
      <c r="B129" s="26" t="s">
        <v>721</v>
      </c>
      <c r="C129" s="27" t="s">
        <v>711</v>
      </c>
      <c r="D129" s="27" t="s">
        <v>268</v>
      </c>
      <c r="E129" s="417"/>
      <c r="F129" s="417"/>
      <c r="G129" s="417">
        <v>0</v>
      </c>
      <c r="H129" s="227">
        <f>IFERROR(AVERAGEA(E129:G129),0)</f>
        <v>0</v>
      </c>
      <c r="I129" s="417">
        <v>0</v>
      </c>
      <c r="J129" s="420"/>
      <c r="K129" s="416"/>
      <c r="L129" s="416"/>
      <c r="M129" s="416"/>
      <c r="N129" s="416"/>
      <c r="O129" s="416"/>
      <c r="P129" s="416"/>
    </row>
    <row r="130" spans="1:16" ht="15" x14ac:dyDescent="0.25">
      <c r="A130" s="197" t="s">
        <v>397</v>
      </c>
      <c r="B130" s="26" t="s">
        <v>722</v>
      </c>
      <c r="C130" s="27" t="s">
        <v>711</v>
      </c>
      <c r="D130" s="27" t="s">
        <v>540</v>
      </c>
      <c r="E130" s="403"/>
      <c r="F130" s="403"/>
      <c r="G130" s="403"/>
      <c r="H130" s="228">
        <f>IFERROR(AVERAGEIF(E130:G130,"&gt;0",E130:G130),0)</f>
        <v>0</v>
      </c>
      <c r="I130" s="403"/>
      <c r="J130" s="420"/>
      <c r="K130" s="416"/>
      <c r="L130" s="416"/>
      <c r="M130" s="416"/>
      <c r="N130" s="416"/>
      <c r="O130" s="416"/>
      <c r="P130" s="416"/>
    </row>
    <row r="131" spans="1:16" ht="15" x14ac:dyDescent="0.25">
      <c r="A131" s="198" t="s">
        <v>398</v>
      </c>
      <c r="B131" s="26" t="s">
        <v>539</v>
      </c>
      <c r="C131" s="27"/>
      <c r="D131" s="27" t="s">
        <v>13</v>
      </c>
      <c r="E131" s="403"/>
      <c r="F131" s="403"/>
      <c r="G131" s="403"/>
      <c r="H131" s="229">
        <f>IFERROR(AVERAGEIF(E131:G131,"&gt;0",E131:G131),0)</f>
        <v>0</v>
      </c>
      <c r="I131" s="403"/>
      <c r="J131" s="418"/>
      <c r="K131" s="416"/>
      <c r="L131" s="416"/>
      <c r="M131" s="416"/>
      <c r="N131" s="416"/>
      <c r="O131" s="416"/>
      <c r="P131" s="416"/>
    </row>
    <row r="132" spans="1:16" ht="15" x14ac:dyDescent="0.25">
      <c r="A132" s="230" t="s">
        <v>551</v>
      </c>
      <c r="B132" s="231" t="s">
        <v>723</v>
      </c>
      <c r="C132" s="232" t="s">
        <v>724</v>
      </c>
      <c r="D132" s="230" t="s">
        <v>264</v>
      </c>
      <c r="E132" s="230">
        <f>IFERROR(E116/E117,0)</f>
        <v>0</v>
      </c>
      <c r="F132" s="230">
        <f>IFERROR(F116/F117,0)</f>
        <v>0</v>
      </c>
      <c r="G132" s="230">
        <f>IFERROR(G116/G117,0)</f>
        <v>0</v>
      </c>
      <c r="H132" s="230">
        <f>IFERROR(H116/H117,0)</f>
        <v>0</v>
      </c>
      <c r="I132" s="230">
        <f>IFERROR(I116/I117,0)</f>
        <v>0</v>
      </c>
      <c r="J132" s="421"/>
      <c r="K132" s="416"/>
      <c r="L132" s="416"/>
      <c r="M132" s="416"/>
      <c r="N132" s="416"/>
      <c r="O132" s="416"/>
      <c r="P132" s="416"/>
    </row>
    <row r="133" spans="1:16" ht="28.5" x14ac:dyDescent="0.25">
      <c r="A133" s="230" t="s">
        <v>552</v>
      </c>
      <c r="B133" s="231" t="s">
        <v>725</v>
      </c>
      <c r="C133" s="230" t="s">
        <v>726</v>
      </c>
      <c r="D133" s="230" t="s">
        <v>727</v>
      </c>
      <c r="E133" s="230">
        <f>IFERROR((((E118*E119)+(E120*E121)+(E122*E123)+(E124*E125))/E116),0)</f>
        <v>0</v>
      </c>
      <c r="F133" s="230">
        <f>IFERROR((((F118*F119)+(F120*F121)+(F122*F123)+(F124*F125))/F116),0)</f>
        <v>0</v>
      </c>
      <c r="G133" s="230">
        <f>IFERROR((((G118*G119)+(G120*G121)+(G122*G123)+(G124*G125))/G116),0)</f>
        <v>0</v>
      </c>
      <c r="H133" s="230">
        <f>IFERROR((((H118*H119)+(H120*H121)+(H122*H123)+(H124*H125))/H116),0)</f>
        <v>0</v>
      </c>
      <c r="I133" s="230">
        <f>IFERROR((((I118*I119)+(I120*I121)+(I122*I123)+(I124*I125))/I116),0)</f>
        <v>0</v>
      </c>
      <c r="J133" s="421"/>
      <c r="K133" s="416"/>
      <c r="L133" s="416"/>
      <c r="M133" s="416"/>
      <c r="N133" s="416"/>
      <c r="O133" s="416"/>
      <c r="P133" s="416"/>
    </row>
    <row r="134" spans="1:16" ht="28.5" x14ac:dyDescent="0.25">
      <c r="A134" s="230" t="s">
        <v>553</v>
      </c>
      <c r="B134" s="231" t="s">
        <v>728</v>
      </c>
      <c r="C134" s="233" t="s">
        <v>729</v>
      </c>
      <c r="D134" s="230" t="s">
        <v>13</v>
      </c>
      <c r="E134" s="230">
        <f>IFERROR(((E118*E119)/((E118*E119)+(E120*E121)+(E122*E123)+(E124*E125))),0)</f>
        <v>0</v>
      </c>
      <c r="F134" s="230">
        <f>IFERROR(((F118*F119)/((F118*F119)+(F120*F121)+(F122*F123)+(F124*F125))),0)</f>
        <v>0</v>
      </c>
      <c r="G134" s="230">
        <f>IFERROR(((G118*G119)/((G118*G119)+(G120*G121)+(G122*G123)+(G124*G125))),0)</f>
        <v>0</v>
      </c>
      <c r="H134" s="230">
        <f>IFERROR(((H118*H119)/((H118*H119)+(H120*H121)+(H122*H123)+(H124*H125))),0)</f>
        <v>0</v>
      </c>
      <c r="I134" s="230">
        <f>IFERROR(((I118*I119)/((I118*I119)+(I120*I121)+(I122*I123)+(I124*I125))),0)</f>
        <v>0</v>
      </c>
      <c r="J134" s="421"/>
      <c r="K134" s="416"/>
      <c r="L134" s="416"/>
      <c r="M134" s="416"/>
      <c r="N134" s="416"/>
      <c r="O134" s="416"/>
      <c r="P134" s="416"/>
    </row>
    <row r="135" spans="1:16" ht="15" x14ac:dyDescent="0.25">
      <c r="A135" s="1005"/>
      <c r="B135" s="1006"/>
      <c r="C135" s="423"/>
      <c r="D135" s="423"/>
      <c r="E135" s="312"/>
      <c r="F135" s="423"/>
      <c r="G135" s="423"/>
      <c r="H135" s="423"/>
      <c r="I135" s="420"/>
      <c r="J135" s="418"/>
      <c r="K135" s="426"/>
      <c r="L135" s="426"/>
      <c r="M135" s="426"/>
      <c r="N135" s="426"/>
      <c r="O135" s="426"/>
      <c r="P135" s="426"/>
    </row>
    <row r="136" spans="1:16" x14ac:dyDescent="0.2">
      <c r="A136" s="225" t="s">
        <v>904</v>
      </c>
      <c r="B136" s="226" t="s">
        <v>814</v>
      </c>
      <c r="C136" s="1217" t="s">
        <v>819</v>
      </c>
      <c r="D136" s="1218"/>
      <c r="E136" s="1218"/>
      <c r="F136" s="1218"/>
      <c r="G136" s="1218"/>
      <c r="H136" s="1218"/>
      <c r="I136" s="1218"/>
      <c r="J136" s="427"/>
      <c r="K136" s="413"/>
      <c r="L136" s="413"/>
      <c r="M136" s="413"/>
      <c r="N136" s="413"/>
      <c r="O136" s="413"/>
      <c r="P136" s="413"/>
    </row>
    <row r="137" spans="1:16" ht="15" x14ac:dyDescent="0.25">
      <c r="A137" s="197" t="s">
        <v>5</v>
      </c>
      <c r="B137" s="26" t="s">
        <v>536</v>
      </c>
      <c r="C137" s="197"/>
      <c r="D137" s="527"/>
      <c r="E137" s="526"/>
      <c r="F137" s="526"/>
      <c r="G137" s="526"/>
      <c r="H137" s="526"/>
      <c r="I137" s="526"/>
      <c r="J137" s="528"/>
      <c r="K137" s="426"/>
      <c r="L137" s="426"/>
      <c r="M137" s="426"/>
      <c r="N137" s="426"/>
      <c r="O137" s="426"/>
      <c r="P137" s="426"/>
    </row>
    <row r="138" spans="1:16" ht="15" x14ac:dyDescent="0.25">
      <c r="A138" s="197" t="s">
        <v>7</v>
      </c>
      <c r="B138" s="26" t="s">
        <v>537</v>
      </c>
      <c r="C138" s="27"/>
      <c r="D138" s="27" t="s">
        <v>264</v>
      </c>
      <c r="E138" s="417"/>
      <c r="F138" s="417"/>
      <c r="G138" s="417">
        <v>0</v>
      </c>
      <c r="H138" s="227">
        <f t="shared" ref="H138:H147" si="3">IFERROR(AVERAGEA(E138:G138),0)</f>
        <v>0</v>
      </c>
      <c r="I138" s="417">
        <v>0</v>
      </c>
      <c r="J138" s="418"/>
      <c r="K138" s="416"/>
      <c r="L138" s="416"/>
      <c r="M138" s="416"/>
      <c r="N138" s="416"/>
      <c r="O138" s="416"/>
      <c r="P138" s="416"/>
    </row>
    <row r="139" spans="1:16" ht="15" x14ac:dyDescent="0.25">
      <c r="A139" s="197" t="s">
        <v>9</v>
      </c>
      <c r="B139" s="26" t="s">
        <v>708</v>
      </c>
      <c r="C139" s="27" t="s">
        <v>127</v>
      </c>
      <c r="D139" s="27" t="s">
        <v>191</v>
      </c>
      <c r="E139" s="417"/>
      <c r="F139" s="417"/>
      <c r="G139" s="417">
        <v>0</v>
      </c>
      <c r="H139" s="227">
        <f t="shared" si="3"/>
        <v>0</v>
      </c>
      <c r="I139" s="417">
        <v>0</v>
      </c>
      <c r="J139" s="418"/>
      <c r="K139" s="416"/>
      <c r="L139" s="416"/>
      <c r="M139" s="416"/>
      <c r="N139" s="416"/>
      <c r="O139" s="416"/>
      <c r="P139" s="416"/>
    </row>
    <row r="140" spans="1:16" ht="15" x14ac:dyDescent="0.25">
      <c r="A140" s="197" t="s">
        <v>11</v>
      </c>
      <c r="B140" s="26" t="s">
        <v>709</v>
      </c>
      <c r="C140" s="27" t="s">
        <v>127</v>
      </c>
      <c r="D140" s="27" t="s">
        <v>163</v>
      </c>
      <c r="E140" s="417"/>
      <c r="F140" s="417"/>
      <c r="G140" s="417">
        <v>0</v>
      </c>
      <c r="H140" s="227">
        <f t="shared" si="3"/>
        <v>0</v>
      </c>
      <c r="I140" s="417">
        <v>0</v>
      </c>
      <c r="J140" s="418"/>
      <c r="K140" s="416"/>
      <c r="L140" s="416"/>
      <c r="M140" s="416"/>
      <c r="N140" s="416"/>
      <c r="O140" s="416"/>
      <c r="P140" s="416"/>
    </row>
    <row r="141" spans="1:16" ht="15" x14ac:dyDescent="0.25">
      <c r="A141" s="197" t="s">
        <v>30</v>
      </c>
      <c r="B141" s="26" t="s">
        <v>710</v>
      </c>
      <c r="C141" s="27" t="s">
        <v>127</v>
      </c>
      <c r="D141" s="27" t="s">
        <v>191</v>
      </c>
      <c r="E141" s="417"/>
      <c r="F141" s="417"/>
      <c r="G141" s="417">
        <v>0</v>
      </c>
      <c r="H141" s="227">
        <f t="shared" si="3"/>
        <v>0</v>
      </c>
      <c r="I141" s="417">
        <v>0</v>
      </c>
      <c r="J141" s="418"/>
      <c r="K141" s="416"/>
      <c r="L141" s="416"/>
      <c r="M141" s="416"/>
      <c r="N141" s="416"/>
      <c r="O141" s="416"/>
      <c r="P141" s="416"/>
    </row>
    <row r="142" spans="1:16" ht="15" x14ac:dyDescent="0.25">
      <c r="A142" s="197" t="s">
        <v>32</v>
      </c>
      <c r="B142" s="26" t="s">
        <v>525</v>
      </c>
      <c r="C142" s="27" t="s">
        <v>711</v>
      </c>
      <c r="D142" s="27"/>
      <c r="E142" s="403"/>
      <c r="F142" s="403"/>
      <c r="G142" s="403"/>
      <c r="H142" s="228">
        <f>IFERROR(AVERAGEIF(E142:G142,"&gt;0",E142:G142),0)</f>
        <v>0</v>
      </c>
      <c r="I142" s="403"/>
      <c r="J142" s="418"/>
      <c r="K142" s="416"/>
      <c r="L142" s="416"/>
      <c r="M142" s="416"/>
      <c r="N142" s="416"/>
      <c r="O142" s="416"/>
      <c r="P142" s="416"/>
    </row>
    <row r="143" spans="1:16" ht="15" x14ac:dyDescent="0.25">
      <c r="A143" s="197" t="s">
        <v>35</v>
      </c>
      <c r="B143" s="26" t="s">
        <v>712</v>
      </c>
      <c r="C143" s="27" t="s">
        <v>127</v>
      </c>
      <c r="D143" s="27" t="s">
        <v>191</v>
      </c>
      <c r="E143" s="417"/>
      <c r="F143" s="417"/>
      <c r="G143" s="417">
        <v>0</v>
      </c>
      <c r="H143" s="227">
        <f t="shared" si="3"/>
        <v>0</v>
      </c>
      <c r="I143" s="417">
        <v>0</v>
      </c>
      <c r="J143" s="418"/>
      <c r="K143" s="416"/>
      <c r="L143" s="416"/>
      <c r="M143" s="416"/>
      <c r="N143" s="416"/>
      <c r="O143" s="416"/>
      <c r="P143" s="416"/>
    </row>
    <row r="144" spans="1:16" ht="15" x14ac:dyDescent="0.25">
      <c r="A144" s="197" t="s">
        <v>38</v>
      </c>
      <c r="B144" s="26" t="s">
        <v>713</v>
      </c>
      <c r="C144" s="27" t="s">
        <v>711</v>
      </c>
      <c r="D144" s="27"/>
      <c r="E144" s="403"/>
      <c r="F144" s="403"/>
      <c r="G144" s="403"/>
      <c r="H144" s="228">
        <f>IFERROR(AVERAGEIF(E144:G144,"&gt;0",E144:G144),0)</f>
        <v>0</v>
      </c>
      <c r="I144" s="403"/>
      <c r="J144" s="418"/>
      <c r="K144" s="416"/>
      <c r="L144" s="416"/>
      <c r="M144" s="416"/>
      <c r="N144" s="416"/>
      <c r="O144" s="416"/>
      <c r="P144" s="416"/>
    </row>
    <row r="145" spans="1:16" ht="15" x14ac:dyDescent="0.25">
      <c r="A145" s="197" t="s">
        <v>39</v>
      </c>
      <c r="B145" s="26" t="s">
        <v>714</v>
      </c>
      <c r="C145" s="27" t="s">
        <v>127</v>
      </c>
      <c r="D145" s="27" t="s">
        <v>191</v>
      </c>
      <c r="E145" s="417"/>
      <c r="F145" s="417"/>
      <c r="G145" s="417">
        <v>0</v>
      </c>
      <c r="H145" s="227">
        <f t="shared" si="3"/>
        <v>0</v>
      </c>
      <c r="I145" s="417">
        <v>0</v>
      </c>
      <c r="J145" s="418"/>
      <c r="K145" s="416"/>
      <c r="L145" s="416"/>
      <c r="M145" s="416"/>
      <c r="N145" s="416"/>
      <c r="O145" s="416"/>
      <c r="P145" s="416"/>
    </row>
    <row r="146" spans="1:16" ht="15" x14ac:dyDescent="0.25">
      <c r="A146" s="197" t="s">
        <v>169</v>
      </c>
      <c r="B146" s="26" t="s">
        <v>715</v>
      </c>
      <c r="C146" s="27" t="s">
        <v>711</v>
      </c>
      <c r="D146" s="27"/>
      <c r="E146" s="403"/>
      <c r="F146" s="403"/>
      <c r="G146" s="403"/>
      <c r="H146" s="228">
        <f>IFERROR(AVERAGEIF(E146:G146,"&gt;0",E146:G146),0)</f>
        <v>0</v>
      </c>
      <c r="I146" s="403"/>
      <c r="J146" s="418"/>
      <c r="K146" s="416"/>
      <c r="L146" s="416"/>
      <c r="M146" s="416"/>
      <c r="N146" s="416"/>
      <c r="O146" s="416"/>
      <c r="P146" s="416"/>
    </row>
    <row r="147" spans="1:16" ht="15" x14ac:dyDescent="0.25">
      <c r="A147" s="197" t="s">
        <v>171</v>
      </c>
      <c r="B147" s="26" t="s">
        <v>716</v>
      </c>
      <c r="C147" s="27" t="s">
        <v>127</v>
      </c>
      <c r="D147" s="27" t="s">
        <v>191</v>
      </c>
      <c r="E147" s="417"/>
      <c r="F147" s="417"/>
      <c r="G147" s="417">
        <v>0</v>
      </c>
      <c r="H147" s="227">
        <f t="shared" si="3"/>
        <v>0</v>
      </c>
      <c r="I147" s="417">
        <v>0</v>
      </c>
      <c r="J147" s="418"/>
      <c r="K147" s="416"/>
      <c r="L147" s="416"/>
      <c r="M147" s="416"/>
      <c r="N147" s="416"/>
      <c r="O147" s="416"/>
      <c r="P147" s="416"/>
    </row>
    <row r="148" spans="1:16" ht="15" x14ac:dyDescent="0.25">
      <c r="A148" s="197" t="s">
        <v>271</v>
      </c>
      <c r="B148" s="26" t="s">
        <v>717</v>
      </c>
      <c r="C148" s="27" t="s">
        <v>711</v>
      </c>
      <c r="D148" s="27"/>
      <c r="E148" s="403"/>
      <c r="F148" s="403"/>
      <c r="G148" s="403"/>
      <c r="H148" s="228">
        <f>IFERROR(AVERAGEIF(E148:G148,"&gt;0",E148:G148),0)</f>
        <v>0</v>
      </c>
      <c r="I148" s="403"/>
      <c r="J148" s="418"/>
      <c r="K148" s="416"/>
      <c r="L148" s="416"/>
      <c r="M148" s="416"/>
      <c r="N148" s="416"/>
      <c r="O148" s="416"/>
      <c r="P148" s="416"/>
    </row>
    <row r="149" spans="1:16" ht="15" x14ac:dyDescent="0.25">
      <c r="A149" s="197" t="s">
        <v>273</v>
      </c>
      <c r="B149" s="26" t="s">
        <v>718</v>
      </c>
      <c r="C149" s="27" t="s">
        <v>127</v>
      </c>
      <c r="D149" s="27" t="s">
        <v>268</v>
      </c>
      <c r="E149" s="417"/>
      <c r="F149" s="417"/>
      <c r="G149" s="417">
        <v>0</v>
      </c>
      <c r="H149" s="229">
        <f>IFERROR(AVERAGEIF(E149:G149,"&gt;0",E149:G149),0)</f>
        <v>0</v>
      </c>
      <c r="I149" s="417">
        <v>0</v>
      </c>
      <c r="J149" s="418"/>
      <c r="K149" s="416"/>
      <c r="L149" s="416"/>
      <c r="M149" s="416"/>
      <c r="N149" s="416"/>
      <c r="O149" s="416"/>
      <c r="P149" s="416"/>
    </row>
    <row r="150" spans="1:16" ht="15" x14ac:dyDescent="0.25">
      <c r="A150" s="198" t="s">
        <v>274</v>
      </c>
      <c r="B150" s="26" t="s">
        <v>719</v>
      </c>
      <c r="C150" s="27" t="s">
        <v>711</v>
      </c>
      <c r="D150" s="27" t="s">
        <v>13</v>
      </c>
      <c r="E150" s="403"/>
      <c r="F150" s="403"/>
      <c r="G150" s="403"/>
      <c r="H150" s="228">
        <f>IFERROR(AVERAGEIF(E150:G150,"&gt;0",E150:G150),0)</f>
        <v>0</v>
      </c>
      <c r="I150" s="403"/>
      <c r="J150" s="418"/>
      <c r="K150" s="416"/>
      <c r="L150" s="416"/>
      <c r="M150" s="416"/>
      <c r="N150" s="416"/>
      <c r="O150" s="416"/>
      <c r="P150" s="416"/>
    </row>
    <row r="151" spans="1:16" ht="15" x14ac:dyDescent="0.25">
      <c r="A151" s="197" t="s">
        <v>275</v>
      </c>
      <c r="B151" s="26" t="s">
        <v>720</v>
      </c>
      <c r="C151" s="27" t="s">
        <v>711</v>
      </c>
      <c r="D151" s="27" t="s">
        <v>538</v>
      </c>
      <c r="E151" s="403"/>
      <c r="F151" s="403"/>
      <c r="G151" s="403"/>
      <c r="H151" s="228">
        <f>IFERROR(AVERAGEIF(E151:G151,"&gt;0",E151:G151),0)</f>
        <v>0</v>
      </c>
      <c r="I151" s="403"/>
      <c r="J151" s="418"/>
      <c r="K151" s="416"/>
      <c r="L151" s="416"/>
      <c r="M151" s="416"/>
      <c r="N151" s="416"/>
      <c r="O151" s="416"/>
      <c r="P151" s="416"/>
    </row>
    <row r="152" spans="1:16" ht="15" x14ac:dyDescent="0.25">
      <c r="A152" s="197" t="s">
        <v>396</v>
      </c>
      <c r="B152" s="26" t="s">
        <v>721</v>
      </c>
      <c r="C152" s="27" t="s">
        <v>711</v>
      </c>
      <c r="D152" s="27" t="s">
        <v>268</v>
      </c>
      <c r="E152" s="417"/>
      <c r="F152" s="417"/>
      <c r="G152" s="417">
        <v>0</v>
      </c>
      <c r="H152" s="227">
        <f>IFERROR(AVERAGEA(E152:G152),0)</f>
        <v>0</v>
      </c>
      <c r="I152" s="417">
        <v>0</v>
      </c>
      <c r="J152" s="420"/>
      <c r="K152" s="416"/>
      <c r="L152" s="416"/>
      <c r="M152" s="416"/>
      <c r="N152" s="416"/>
      <c r="O152" s="416"/>
      <c r="P152" s="416"/>
    </row>
    <row r="153" spans="1:16" ht="15" x14ac:dyDescent="0.25">
      <c r="A153" s="197" t="s">
        <v>397</v>
      </c>
      <c r="B153" s="26" t="s">
        <v>722</v>
      </c>
      <c r="C153" s="27" t="s">
        <v>711</v>
      </c>
      <c r="D153" s="27" t="s">
        <v>540</v>
      </c>
      <c r="E153" s="403"/>
      <c r="F153" s="403"/>
      <c r="G153" s="403"/>
      <c r="H153" s="228">
        <f>IFERROR(AVERAGEIF(E153:G153,"&gt;0",E153:G153),0)</f>
        <v>0</v>
      </c>
      <c r="I153" s="403"/>
      <c r="J153" s="420"/>
      <c r="K153" s="416"/>
      <c r="L153" s="416"/>
      <c r="M153" s="416"/>
      <c r="N153" s="416"/>
      <c r="O153" s="416"/>
      <c r="P153" s="416"/>
    </row>
    <row r="154" spans="1:16" ht="15" x14ac:dyDescent="0.25">
      <c r="A154" s="198" t="s">
        <v>398</v>
      </c>
      <c r="B154" s="26" t="s">
        <v>539</v>
      </c>
      <c r="C154" s="27"/>
      <c r="D154" s="27" t="s">
        <v>13</v>
      </c>
      <c r="E154" s="403"/>
      <c r="F154" s="403"/>
      <c r="G154" s="403"/>
      <c r="H154" s="229">
        <f>IFERROR(AVERAGEIF(E154:G154,"&gt;0",E154:G154),0)</f>
        <v>0</v>
      </c>
      <c r="I154" s="403"/>
      <c r="J154" s="418"/>
      <c r="K154" s="416"/>
      <c r="L154" s="416"/>
      <c r="M154" s="416"/>
      <c r="N154" s="416"/>
      <c r="O154" s="416"/>
      <c r="P154" s="416"/>
    </row>
    <row r="155" spans="1:16" ht="15" x14ac:dyDescent="0.25">
      <c r="A155" s="230" t="s">
        <v>551</v>
      </c>
      <c r="B155" s="231" t="s">
        <v>723</v>
      </c>
      <c r="C155" s="232" t="s">
        <v>724</v>
      </c>
      <c r="D155" s="230" t="s">
        <v>264</v>
      </c>
      <c r="E155" s="230">
        <f>IFERROR((E139/E140),0)</f>
        <v>0</v>
      </c>
      <c r="F155" s="230">
        <f>IFERROR((F139/F140),0)</f>
        <v>0</v>
      </c>
      <c r="G155" s="230">
        <f>IFERROR((G139/G140),0)</f>
        <v>0</v>
      </c>
      <c r="H155" s="230">
        <f>IFERROR((H139/H140),0)</f>
        <v>0</v>
      </c>
      <c r="I155" s="230">
        <f>IFERROR((I139/I140),0)</f>
        <v>0</v>
      </c>
      <c r="J155" s="421"/>
      <c r="K155" s="416"/>
      <c r="L155" s="416"/>
      <c r="M155" s="416"/>
      <c r="N155" s="416"/>
      <c r="O155" s="416"/>
      <c r="P155" s="416"/>
    </row>
    <row r="156" spans="1:16" ht="28.5" x14ac:dyDescent="0.25">
      <c r="A156" s="230" t="s">
        <v>552</v>
      </c>
      <c r="B156" s="231" t="s">
        <v>725</v>
      </c>
      <c r="C156" s="230" t="s">
        <v>726</v>
      </c>
      <c r="D156" s="230" t="s">
        <v>727</v>
      </c>
      <c r="E156" s="230">
        <f>IFERROR((((E141*E142)+(E143*E144)+(E145*E146)+(E147*E148))/E139),0)</f>
        <v>0</v>
      </c>
      <c r="F156" s="230">
        <f>IFERROR((((F141*F142)+(F143*F144)+(F145*F146)+(F147*F148))/F139),0)</f>
        <v>0</v>
      </c>
      <c r="G156" s="230">
        <f>IFERROR((((G141*G142)+(G143*G144)+(G145*G146)+(G147*G148))/G139),0)</f>
        <v>0</v>
      </c>
      <c r="H156" s="230">
        <f>IFERROR((((H141*H142)+(H143*H144)+(H145*H146)+(H147*H148))/H139),0)</f>
        <v>0</v>
      </c>
      <c r="I156" s="230">
        <f>IFERROR((((I141*I142)+(I143*I144)+(I145*I146)+(I147*I148))/I139),0)</f>
        <v>0</v>
      </c>
      <c r="J156" s="421"/>
      <c r="K156" s="416"/>
      <c r="L156" s="416"/>
      <c r="M156" s="416"/>
      <c r="N156" s="416"/>
      <c r="O156" s="416"/>
      <c r="P156" s="416"/>
    </row>
    <row r="157" spans="1:16" ht="28.5" x14ac:dyDescent="0.25">
      <c r="A157" s="230" t="s">
        <v>553</v>
      </c>
      <c r="B157" s="231" t="s">
        <v>728</v>
      </c>
      <c r="C157" s="233" t="s">
        <v>729</v>
      </c>
      <c r="D157" s="230" t="s">
        <v>13</v>
      </c>
      <c r="E157" s="230">
        <f>IFERROR(((E141*E142)/((E141*E142)+(E143*E144)+(E145*E146)+(E147*E148))),0)</f>
        <v>0</v>
      </c>
      <c r="F157" s="230">
        <f>IFERROR(((F141*F142)/((F141*F142)+(F143*F144)+(F145*F146)+(F147*F148))),0)</f>
        <v>0</v>
      </c>
      <c r="G157" s="230">
        <f>IFERROR(((G141*G142)/((G141*G142)+(G143*G144)+(G145*G146)+(G147*G148))),0)</f>
        <v>0</v>
      </c>
      <c r="H157" s="230">
        <f>IFERROR(((H141*H142)/((H141*H142)+(H143*H144)+(H145*H146)+(H147*H148))),0)</f>
        <v>0</v>
      </c>
      <c r="I157" s="230">
        <f>IFERROR(((I141*I142)/((I141*I142)+(I143*I144)+(I145*I146)+(I147*I148))),0)</f>
        <v>0</v>
      </c>
      <c r="J157" s="421"/>
      <c r="K157" s="416"/>
      <c r="L157" s="416"/>
      <c r="M157" s="416"/>
      <c r="N157" s="416"/>
      <c r="O157" s="416"/>
      <c r="P157" s="416"/>
    </row>
    <row r="158" spans="1:16" ht="15" x14ac:dyDescent="0.25">
      <c r="A158" s="960"/>
      <c r="B158" s="1006"/>
      <c r="C158" s="416"/>
      <c r="D158" s="416"/>
      <c r="E158" s="416"/>
      <c r="F158" s="416"/>
      <c r="G158" s="416"/>
      <c r="H158" s="416"/>
      <c r="I158" s="420"/>
      <c r="J158" s="418"/>
      <c r="K158" s="416"/>
      <c r="L158" s="416"/>
      <c r="M158" s="416"/>
      <c r="N158" s="416"/>
      <c r="O158" s="416"/>
      <c r="P158" s="416"/>
    </row>
    <row r="159" spans="1:16" x14ac:dyDescent="0.2">
      <c r="A159" s="225" t="s">
        <v>905</v>
      </c>
      <c r="B159" s="226" t="s">
        <v>815</v>
      </c>
      <c r="C159" s="1217" t="s">
        <v>819</v>
      </c>
      <c r="D159" s="1218"/>
      <c r="E159" s="1218"/>
      <c r="F159" s="1218"/>
      <c r="G159" s="1218"/>
      <c r="H159" s="1218"/>
      <c r="I159" s="1218"/>
      <c r="J159" s="412"/>
      <c r="K159" s="413"/>
      <c r="L159" s="413"/>
      <c r="M159" s="413"/>
      <c r="N159" s="413"/>
      <c r="O159" s="413"/>
      <c r="P159" s="413"/>
    </row>
    <row r="160" spans="1:16" ht="15" x14ac:dyDescent="0.25">
      <c r="A160" s="197" t="s">
        <v>5</v>
      </c>
      <c r="B160" s="26" t="s">
        <v>536</v>
      </c>
      <c r="C160" s="197"/>
      <c r="D160" s="527"/>
      <c r="E160" s="526"/>
      <c r="F160" s="526"/>
      <c r="G160" s="526"/>
      <c r="H160" s="526"/>
      <c r="I160" s="526"/>
      <c r="J160" s="526"/>
      <c r="K160" s="416"/>
      <c r="L160" s="416"/>
      <c r="M160" s="416"/>
      <c r="N160" s="416"/>
      <c r="O160" s="416"/>
      <c r="P160" s="416"/>
    </row>
    <row r="161" spans="1:16" ht="15" x14ac:dyDescent="0.25">
      <c r="A161" s="197" t="s">
        <v>7</v>
      </c>
      <c r="B161" s="26" t="s">
        <v>537</v>
      </c>
      <c r="C161" s="27"/>
      <c r="D161" s="27" t="s">
        <v>264</v>
      </c>
      <c r="E161" s="417"/>
      <c r="F161" s="417"/>
      <c r="G161" s="417">
        <v>0</v>
      </c>
      <c r="H161" s="227">
        <f t="shared" ref="H161:H170" si="4">IFERROR(AVERAGEA(E161:G161),0)</f>
        <v>0</v>
      </c>
      <c r="I161" s="417">
        <v>0</v>
      </c>
      <c r="J161" s="418"/>
      <c r="K161" s="416"/>
      <c r="L161" s="416"/>
      <c r="M161" s="416"/>
      <c r="N161" s="416"/>
      <c r="O161" s="416"/>
      <c r="P161" s="416"/>
    </row>
    <row r="162" spans="1:16" ht="15" x14ac:dyDescent="0.25">
      <c r="A162" s="197" t="s">
        <v>9</v>
      </c>
      <c r="B162" s="26" t="s">
        <v>708</v>
      </c>
      <c r="C162" s="27" t="s">
        <v>127</v>
      </c>
      <c r="D162" s="27" t="s">
        <v>191</v>
      </c>
      <c r="E162" s="417"/>
      <c r="F162" s="417"/>
      <c r="G162" s="417">
        <v>0</v>
      </c>
      <c r="H162" s="227">
        <f t="shared" si="4"/>
        <v>0</v>
      </c>
      <c r="I162" s="417">
        <v>0</v>
      </c>
      <c r="J162" s="418"/>
      <c r="K162" s="416"/>
      <c r="L162" s="416"/>
      <c r="M162" s="416"/>
      <c r="N162" s="416"/>
      <c r="O162" s="416"/>
      <c r="P162" s="416"/>
    </row>
    <row r="163" spans="1:16" ht="15" x14ac:dyDescent="0.25">
      <c r="A163" s="197" t="s">
        <v>11</v>
      </c>
      <c r="B163" s="26" t="s">
        <v>709</v>
      </c>
      <c r="C163" s="27" t="s">
        <v>127</v>
      </c>
      <c r="D163" s="27" t="s">
        <v>163</v>
      </c>
      <c r="E163" s="417"/>
      <c r="F163" s="417"/>
      <c r="G163" s="417">
        <v>0</v>
      </c>
      <c r="H163" s="227">
        <f t="shared" si="4"/>
        <v>0</v>
      </c>
      <c r="I163" s="417">
        <v>0</v>
      </c>
      <c r="J163" s="418"/>
      <c r="K163" s="416"/>
      <c r="L163" s="416"/>
      <c r="M163" s="416"/>
      <c r="N163" s="416"/>
      <c r="O163" s="416"/>
      <c r="P163" s="416"/>
    </row>
    <row r="164" spans="1:16" ht="15" x14ac:dyDescent="0.25">
      <c r="A164" s="197" t="s">
        <v>30</v>
      </c>
      <c r="B164" s="26" t="s">
        <v>710</v>
      </c>
      <c r="C164" s="27" t="s">
        <v>127</v>
      </c>
      <c r="D164" s="27" t="s">
        <v>191</v>
      </c>
      <c r="E164" s="417"/>
      <c r="F164" s="417"/>
      <c r="G164" s="417">
        <v>0</v>
      </c>
      <c r="H164" s="227">
        <f t="shared" si="4"/>
        <v>0</v>
      </c>
      <c r="I164" s="417">
        <v>0</v>
      </c>
      <c r="J164" s="418"/>
      <c r="K164" s="416"/>
      <c r="L164" s="416"/>
      <c r="M164" s="416"/>
      <c r="N164" s="416"/>
      <c r="O164" s="416"/>
      <c r="P164" s="416"/>
    </row>
    <row r="165" spans="1:16" ht="15" x14ac:dyDescent="0.25">
      <c r="A165" s="197" t="s">
        <v>32</v>
      </c>
      <c r="B165" s="26" t="s">
        <v>525</v>
      </c>
      <c r="C165" s="27" t="s">
        <v>711</v>
      </c>
      <c r="D165" s="27" t="s">
        <v>540</v>
      </c>
      <c r="E165" s="403"/>
      <c r="F165" s="403"/>
      <c r="G165" s="403"/>
      <c r="H165" s="228">
        <f>IFERROR(AVERAGEIF(E165:G165,"&gt;0",E165:G165),0)</f>
        <v>0</v>
      </c>
      <c r="I165" s="403"/>
      <c r="J165" s="418"/>
      <c r="K165" s="416"/>
      <c r="L165" s="416"/>
      <c r="M165" s="416"/>
      <c r="N165" s="416"/>
      <c r="O165" s="416"/>
      <c r="P165" s="416"/>
    </row>
    <row r="166" spans="1:16" ht="15" x14ac:dyDescent="0.25">
      <c r="A166" s="197" t="s">
        <v>35</v>
      </c>
      <c r="B166" s="26" t="s">
        <v>712</v>
      </c>
      <c r="C166" s="27" t="s">
        <v>127</v>
      </c>
      <c r="D166" s="27" t="s">
        <v>191</v>
      </c>
      <c r="E166" s="417"/>
      <c r="F166" s="417"/>
      <c r="G166" s="417">
        <v>0</v>
      </c>
      <c r="H166" s="227">
        <f t="shared" si="4"/>
        <v>0</v>
      </c>
      <c r="I166" s="417">
        <v>0</v>
      </c>
      <c r="J166" s="418"/>
      <c r="K166" s="416"/>
      <c r="L166" s="416"/>
      <c r="M166" s="416"/>
      <c r="N166" s="416"/>
      <c r="O166" s="416"/>
      <c r="P166" s="416"/>
    </row>
    <row r="167" spans="1:16" ht="15" x14ac:dyDescent="0.25">
      <c r="A167" s="197" t="s">
        <v>38</v>
      </c>
      <c r="B167" s="26" t="s">
        <v>713</v>
      </c>
      <c r="C167" s="27" t="s">
        <v>711</v>
      </c>
      <c r="D167" s="27" t="s">
        <v>540</v>
      </c>
      <c r="E167" s="403"/>
      <c r="F167" s="403"/>
      <c r="G167" s="403"/>
      <c r="H167" s="228">
        <f>IFERROR(AVERAGEIF(E167:G167,"&gt;0",E167:G167),0)</f>
        <v>0</v>
      </c>
      <c r="I167" s="403"/>
      <c r="J167" s="418"/>
      <c r="K167" s="416"/>
      <c r="L167" s="416"/>
      <c r="M167" s="416"/>
      <c r="N167" s="416"/>
      <c r="O167" s="416"/>
      <c r="P167" s="416"/>
    </row>
    <row r="168" spans="1:16" ht="15" x14ac:dyDescent="0.25">
      <c r="A168" s="197" t="s">
        <v>39</v>
      </c>
      <c r="B168" s="26" t="s">
        <v>714</v>
      </c>
      <c r="C168" s="27" t="s">
        <v>127</v>
      </c>
      <c r="D168" s="27" t="s">
        <v>191</v>
      </c>
      <c r="E168" s="417"/>
      <c r="F168" s="417"/>
      <c r="G168" s="417">
        <v>0</v>
      </c>
      <c r="H168" s="227">
        <f t="shared" si="4"/>
        <v>0</v>
      </c>
      <c r="I168" s="417">
        <v>0</v>
      </c>
      <c r="J168" s="418"/>
      <c r="K168" s="416"/>
      <c r="L168" s="416"/>
      <c r="M168" s="416"/>
      <c r="N168" s="416"/>
      <c r="O168" s="416"/>
      <c r="P168" s="416"/>
    </row>
    <row r="169" spans="1:16" ht="15" x14ac:dyDescent="0.25">
      <c r="A169" s="197" t="s">
        <v>169</v>
      </c>
      <c r="B169" s="26" t="s">
        <v>715</v>
      </c>
      <c r="C169" s="27" t="s">
        <v>711</v>
      </c>
      <c r="D169" s="27" t="s">
        <v>540</v>
      </c>
      <c r="E169" s="403"/>
      <c r="F169" s="403"/>
      <c r="G169" s="403"/>
      <c r="H169" s="228">
        <f>IFERROR(AVERAGEIF(E169:G169,"&gt;0",E169:G169),0)</f>
        <v>0</v>
      </c>
      <c r="I169" s="403"/>
      <c r="J169" s="418"/>
      <c r="K169" s="416"/>
      <c r="L169" s="416"/>
      <c r="M169" s="416"/>
      <c r="N169" s="416"/>
      <c r="O169" s="416"/>
      <c r="P169" s="416"/>
    </row>
    <row r="170" spans="1:16" ht="15" x14ac:dyDescent="0.25">
      <c r="A170" s="197" t="s">
        <v>171</v>
      </c>
      <c r="B170" s="26" t="s">
        <v>716</v>
      </c>
      <c r="C170" s="27" t="s">
        <v>127</v>
      </c>
      <c r="D170" s="27" t="s">
        <v>191</v>
      </c>
      <c r="E170" s="417"/>
      <c r="F170" s="417"/>
      <c r="G170" s="417">
        <v>0</v>
      </c>
      <c r="H170" s="227">
        <f t="shared" si="4"/>
        <v>0</v>
      </c>
      <c r="I170" s="417">
        <v>0</v>
      </c>
      <c r="J170" s="418"/>
      <c r="K170" s="416"/>
      <c r="L170" s="416"/>
      <c r="M170" s="416"/>
      <c r="N170" s="416"/>
      <c r="O170" s="416"/>
      <c r="P170" s="416"/>
    </row>
    <row r="171" spans="1:16" ht="15" x14ac:dyDescent="0.25">
      <c r="A171" s="197" t="s">
        <v>271</v>
      </c>
      <c r="B171" s="26" t="s">
        <v>717</v>
      </c>
      <c r="C171" s="27" t="s">
        <v>711</v>
      </c>
      <c r="D171" s="27" t="s">
        <v>540</v>
      </c>
      <c r="E171" s="403"/>
      <c r="F171" s="403"/>
      <c r="G171" s="403"/>
      <c r="H171" s="228">
        <f>IFERROR(AVERAGEIF(E171:G171,"&gt;0",E171:G171),0)</f>
        <v>0</v>
      </c>
      <c r="I171" s="403"/>
      <c r="J171" s="418"/>
      <c r="K171" s="416"/>
      <c r="L171" s="416"/>
      <c r="M171" s="416"/>
      <c r="N171" s="416"/>
      <c r="O171" s="416"/>
      <c r="P171" s="416"/>
    </row>
    <row r="172" spans="1:16" ht="15" x14ac:dyDescent="0.25">
      <c r="A172" s="197" t="s">
        <v>273</v>
      </c>
      <c r="B172" s="26" t="s">
        <v>718</v>
      </c>
      <c r="C172" s="27" t="s">
        <v>127</v>
      </c>
      <c r="D172" s="27" t="s">
        <v>268</v>
      </c>
      <c r="E172" s="417"/>
      <c r="F172" s="417"/>
      <c r="G172" s="417">
        <v>0</v>
      </c>
      <c r="H172" s="229">
        <f>IFERROR(AVERAGEIF(E172:G172,"&gt;0",E172:G172),0)</f>
        <v>0</v>
      </c>
      <c r="I172" s="417">
        <v>0</v>
      </c>
      <c r="J172" s="418"/>
      <c r="K172" s="416"/>
      <c r="L172" s="416"/>
      <c r="M172" s="416"/>
      <c r="N172" s="416"/>
      <c r="O172" s="416"/>
      <c r="P172" s="416"/>
    </row>
    <row r="173" spans="1:16" ht="15" x14ac:dyDescent="0.25">
      <c r="A173" s="198" t="s">
        <v>274</v>
      </c>
      <c r="B173" s="26" t="s">
        <v>719</v>
      </c>
      <c r="C173" s="27" t="s">
        <v>711</v>
      </c>
      <c r="D173" s="27" t="s">
        <v>13</v>
      </c>
      <c r="E173" s="403"/>
      <c r="F173" s="403"/>
      <c r="G173" s="403"/>
      <c r="H173" s="228">
        <f>IFERROR(AVERAGEIF(E173:G173,"&gt;0",E173:G173),0)</f>
        <v>0</v>
      </c>
      <c r="I173" s="403"/>
      <c r="J173" s="418"/>
      <c r="K173" s="416"/>
      <c r="L173" s="416"/>
      <c r="M173" s="416"/>
      <c r="N173" s="416"/>
      <c r="O173" s="416"/>
      <c r="P173" s="416"/>
    </row>
    <row r="174" spans="1:16" ht="15" x14ac:dyDescent="0.25">
      <c r="A174" s="197" t="s">
        <v>275</v>
      </c>
      <c r="B174" s="26" t="s">
        <v>720</v>
      </c>
      <c r="C174" s="27" t="s">
        <v>711</v>
      </c>
      <c r="D174" s="27" t="s">
        <v>538</v>
      </c>
      <c r="E174" s="403"/>
      <c r="F174" s="403"/>
      <c r="G174" s="403"/>
      <c r="H174" s="228">
        <f>IFERROR(AVERAGEIF(E174:G174,"&gt;0",E174:G174),0)</f>
        <v>0</v>
      </c>
      <c r="I174" s="403"/>
      <c r="J174" s="418"/>
      <c r="K174" s="416"/>
      <c r="L174" s="416"/>
      <c r="M174" s="416"/>
      <c r="N174" s="416"/>
      <c r="O174" s="416"/>
      <c r="P174" s="416"/>
    </row>
    <row r="175" spans="1:16" ht="15" x14ac:dyDescent="0.25">
      <c r="A175" s="197" t="s">
        <v>396</v>
      </c>
      <c r="B175" s="26" t="s">
        <v>721</v>
      </c>
      <c r="C175" s="27" t="s">
        <v>711</v>
      </c>
      <c r="D175" s="27" t="s">
        <v>268</v>
      </c>
      <c r="E175" s="417"/>
      <c r="F175" s="417"/>
      <c r="G175" s="417">
        <v>0</v>
      </c>
      <c r="H175" s="227">
        <f>IFERROR(AVERAGEA(E175:G175),0)</f>
        <v>0</v>
      </c>
      <c r="I175" s="417"/>
      <c r="J175" s="420"/>
      <c r="K175" s="416"/>
      <c r="L175" s="416"/>
      <c r="M175" s="416"/>
      <c r="N175" s="416"/>
      <c r="O175" s="416"/>
      <c r="P175" s="416"/>
    </row>
    <row r="176" spans="1:16" ht="15" x14ac:dyDescent="0.25">
      <c r="A176" s="197" t="s">
        <v>397</v>
      </c>
      <c r="B176" s="26" t="s">
        <v>722</v>
      </c>
      <c r="C176" s="27" t="s">
        <v>711</v>
      </c>
      <c r="D176" s="27" t="s">
        <v>540</v>
      </c>
      <c r="E176" s="403"/>
      <c r="F176" s="403"/>
      <c r="G176" s="403"/>
      <c r="H176" s="228">
        <f>IFERROR(AVERAGEIF(E176:G176,"&gt;0",E176:G176),0)</f>
        <v>0</v>
      </c>
      <c r="I176" s="403"/>
      <c r="J176" s="420"/>
      <c r="K176" s="416"/>
      <c r="L176" s="416"/>
      <c r="M176" s="416"/>
      <c r="N176" s="416"/>
      <c r="O176" s="416"/>
      <c r="P176" s="416"/>
    </row>
    <row r="177" spans="1:16" ht="15" x14ac:dyDescent="0.25">
      <c r="A177" s="198" t="s">
        <v>398</v>
      </c>
      <c r="B177" s="26" t="s">
        <v>539</v>
      </c>
      <c r="C177" s="27"/>
      <c r="D177" s="27" t="s">
        <v>13</v>
      </c>
      <c r="E177" s="403"/>
      <c r="F177" s="403"/>
      <c r="G177" s="403"/>
      <c r="H177" s="229">
        <f>IFERROR(AVERAGEIF(E177:G177,"&gt;0",E177:G177),0)</f>
        <v>0</v>
      </c>
      <c r="I177" s="403"/>
      <c r="J177" s="418"/>
      <c r="K177" s="416"/>
      <c r="L177" s="416"/>
      <c r="M177" s="416"/>
      <c r="N177" s="416"/>
      <c r="O177" s="416"/>
      <c r="P177" s="416"/>
    </row>
    <row r="178" spans="1:16" ht="15" x14ac:dyDescent="0.25">
      <c r="A178" s="230" t="s">
        <v>551</v>
      </c>
      <c r="B178" s="231" t="s">
        <v>723</v>
      </c>
      <c r="C178" s="232" t="s">
        <v>724</v>
      </c>
      <c r="D178" s="230" t="s">
        <v>264</v>
      </c>
      <c r="E178" s="230">
        <f>IFERROR((E162/E163),0)</f>
        <v>0</v>
      </c>
      <c r="F178" s="230">
        <f>IFERROR(F162/F163,0)</f>
        <v>0</v>
      </c>
      <c r="G178" s="230">
        <f>IFERROR(G162/G163,0)</f>
        <v>0</v>
      </c>
      <c r="H178" s="230">
        <f>IFERROR(H162/H163,0)</f>
        <v>0</v>
      </c>
      <c r="I178" s="230">
        <f>IFERROR(I162/I163,0)</f>
        <v>0</v>
      </c>
      <c r="J178" s="421"/>
      <c r="K178" s="416"/>
      <c r="L178" s="416"/>
      <c r="M178" s="416"/>
      <c r="N178" s="416"/>
      <c r="O178" s="416"/>
      <c r="P178" s="416"/>
    </row>
    <row r="179" spans="1:16" ht="28.5" x14ac:dyDescent="0.25">
      <c r="A179" s="230" t="s">
        <v>552</v>
      </c>
      <c r="B179" s="231" t="s">
        <v>725</v>
      </c>
      <c r="C179" s="230" t="s">
        <v>726</v>
      </c>
      <c r="D179" s="230" t="s">
        <v>727</v>
      </c>
      <c r="E179" s="230">
        <f>IFERROR((((E164*E165)+(E166*E167)+(E168*E169)+(E170*E171))/(E162)),0)</f>
        <v>0</v>
      </c>
      <c r="F179" s="230">
        <f>IFERROR((((F164*F165)+(F166*F167)+(F168*F169)+(F170*F171))/(F162)),0)</f>
        <v>0</v>
      </c>
      <c r="G179" s="230">
        <f>IFERROR((((G164*G165)+(G166*G167)+(G168*G169)+(G170*G171))/(G162)),0)</f>
        <v>0</v>
      </c>
      <c r="H179" s="230">
        <f>IFERROR((((H164*H165)+(H166*H167)+(H168*H169)+(H170*H171))/(H162)),0)</f>
        <v>0</v>
      </c>
      <c r="I179" s="230">
        <f>IFERROR((((I164*I165)+(I166*I167)+(I168*I169)+(I170*I171))/(I162)),0)</f>
        <v>0</v>
      </c>
      <c r="J179" s="421"/>
      <c r="K179" s="416"/>
      <c r="L179" s="416"/>
      <c r="M179" s="416"/>
      <c r="N179" s="416"/>
      <c r="O179" s="416"/>
      <c r="P179" s="416"/>
    </row>
    <row r="180" spans="1:16" ht="28.5" x14ac:dyDescent="0.25">
      <c r="A180" s="232" t="s">
        <v>553</v>
      </c>
      <c r="B180" s="234" t="s">
        <v>728</v>
      </c>
      <c r="C180" s="233" t="s">
        <v>729</v>
      </c>
      <c r="D180" s="232" t="s">
        <v>13</v>
      </c>
      <c r="E180" s="230">
        <f>IFERROR((E164*E165)/((E164*E165)+(E166*E167)+(E168*E169)+(E170*E171)),0)</f>
        <v>0</v>
      </c>
      <c r="F180" s="230">
        <f>IFERROR((F164*F165)/((F164*F165)+(F166*F167)+(F168*F169)+(F170*F171)),0)</f>
        <v>0</v>
      </c>
      <c r="G180" s="230">
        <f>IFERROR((G164*G165)/((G164*G165)+(G166*G167)+(G168*G169)+(G170*G171)),0)</f>
        <v>0</v>
      </c>
      <c r="H180" s="230">
        <f>IFERROR((H164*H165)/((H164*H165)+(H166*H167)+(H168*H169)+(H170*H171)),0)</f>
        <v>0</v>
      </c>
      <c r="I180" s="230">
        <f>IFERROR((I164*I165)/((I164*I165)+(I166*I167)+(I168*I169)+(I170*I171)),0)</f>
        <v>0</v>
      </c>
      <c r="J180" s="421"/>
      <c r="K180" s="416"/>
      <c r="L180" s="416"/>
      <c r="M180" s="416"/>
      <c r="N180" s="416"/>
      <c r="O180" s="416"/>
      <c r="P180" s="416"/>
    </row>
    <row r="181" spans="1:16" s="386" customFormat="1" ht="15" x14ac:dyDescent="0.25">
      <c r="A181" s="1007"/>
      <c r="B181" s="1008"/>
      <c r="C181" s="429"/>
      <c r="D181" s="428"/>
      <c r="E181" s="430"/>
      <c r="F181" s="430"/>
      <c r="G181" s="430"/>
      <c r="H181" s="430"/>
      <c r="I181" s="430"/>
      <c r="J181" s="430"/>
      <c r="K181" s="431"/>
      <c r="L181" s="431"/>
      <c r="M181" s="431"/>
      <c r="N181" s="431"/>
      <c r="O181" s="431"/>
      <c r="P181" s="431"/>
    </row>
    <row r="182" spans="1:16" s="386" customFormat="1" ht="15" x14ac:dyDescent="0.25">
      <c r="A182" s="225" t="s">
        <v>906</v>
      </c>
      <c r="B182" s="226" t="s">
        <v>816</v>
      </c>
      <c r="C182" s="1217" t="s">
        <v>819</v>
      </c>
      <c r="D182" s="1218"/>
      <c r="E182" s="1218"/>
      <c r="F182" s="1218"/>
      <c r="G182" s="1218"/>
      <c r="H182" s="1218"/>
      <c r="I182" s="1218"/>
      <c r="J182" s="412"/>
      <c r="K182" s="431"/>
      <c r="L182" s="431"/>
      <c r="M182" s="431"/>
      <c r="N182" s="431"/>
      <c r="O182" s="431"/>
      <c r="P182" s="431"/>
    </row>
    <row r="183" spans="1:16" s="386" customFormat="1" ht="15" x14ac:dyDescent="0.25">
      <c r="A183" s="197" t="s">
        <v>5</v>
      </c>
      <c r="B183" s="26" t="s">
        <v>536</v>
      </c>
      <c r="C183" s="197"/>
      <c r="D183" s="527"/>
      <c r="E183" s="526"/>
      <c r="F183" s="526"/>
      <c r="G183" s="526"/>
      <c r="H183" s="526"/>
      <c r="I183" s="526"/>
      <c r="J183" s="526"/>
      <c r="K183" s="431"/>
      <c r="L183" s="431"/>
      <c r="M183" s="431"/>
      <c r="N183" s="431"/>
      <c r="O183" s="431"/>
      <c r="P183" s="431"/>
    </row>
    <row r="184" spans="1:16" s="386" customFormat="1" ht="15" x14ac:dyDescent="0.25">
      <c r="A184" s="197" t="s">
        <v>7</v>
      </c>
      <c r="B184" s="26" t="s">
        <v>537</v>
      </c>
      <c r="C184" s="27"/>
      <c r="D184" s="27" t="s">
        <v>264</v>
      </c>
      <c r="E184" s="417"/>
      <c r="F184" s="417"/>
      <c r="G184" s="417">
        <v>0</v>
      </c>
      <c r="H184" s="227">
        <f>IFERROR(AVERAGEA(E184:G184),0)</f>
        <v>0</v>
      </c>
      <c r="I184" s="417">
        <v>0</v>
      </c>
      <c r="J184" s="418"/>
      <c r="K184" s="431"/>
      <c r="L184" s="431"/>
      <c r="M184" s="431"/>
      <c r="N184" s="431"/>
      <c r="O184" s="431"/>
      <c r="P184" s="431"/>
    </row>
    <row r="185" spans="1:16" s="386" customFormat="1" ht="15" x14ac:dyDescent="0.25">
      <c r="A185" s="197" t="s">
        <v>9</v>
      </c>
      <c r="B185" s="26" t="s">
        <v>708</v>
      </c>
      <c r="C185" s="27" t="s">
        <v>127</v>
      </c>
      <c r="D185" s="27" t="s">
        <v>191</v>
      </c>
      <c r="E185" s="417"/>
      <c r="F185" s="417"/>
      <c r="G185" s="417">
        <v>0</v>
      </c>
      <c r="H185" s="227">
        <f>IFERROR(AVERAGEA(E185:G185),0)</f>
        <v>0</v>
      </c>
      <c r="I185" s="417">
        <v>0</v>
      </c>
      <c r="J185" s="418"/>
      <c r="K185" s="431"/>
      <c r="L185" s="431"/>
      <c r="M185" s="431"/>
      <c r="N185" s="431"/>
      <c r="O185" s="431"/>
      <c r="P185" s="431"/>
    </row>
    <row r="186" spans="1:16" s="386" customFormat="1" ht="15" x14ac:dyDescent="0.25">
      <c r="A186" s="197" t="s">
        <v>11</v>
      </c>
      <c r="B186" s="26" t="s">
        <v>709</v>
      </c>
      <c r="C186" s="27" t="s">
        <v>127</v>
      </c>
      <c r="D186" s="27" t="s">
        <v>163</v>
      </c>
      <c r="E186" s="417"/>
      <c r="F186" s="417"/>
      <c r="G186" s="417">
        <v>0</v>
      </c>
      <c r="H186" s="227">
        <f>IFERROR(AVERAGEA(E186:G186),0)</f>
        <v>0</v>
      </c>
      <c r="I186" s="417">
        <v>0</v>
      </c>
      <c r="J186" s="418"/>
      <c r="K186" s="431"/>
      <c r="L186" s="431"/>
      <c r="M186" s="431"/>
      <c r="N186" s="431"/>
      <c r="O186" s="431"/>
      <c r="P186" s="431"/>
    </row>
    <row r="187" spans="1:16" s="386" customFormat="1" ht="15" x14ac:dyDescent="0.25">
      <c r="A187" s="197" t="s">
        <v>30</v>
      </c>
      <c r="B187" s="26" t="s">
        <v>710</v>
      </c>
      <c r="C187" s="27" t="s">
        <v>127</v>
      </c>
      <c r="D187" s="27" t="s">
        <v>191</v>
      </c>
      <c r="E187" s="417"/>
      <c r="F187" s="417"/>
      <c r="G187" s="417">
        <v>0</v>
      </c>
      <c r="H187" s="227">
        <f>IFERROR(AVERAGEA(E187:G187),0)</f>
        <v>0</v>
      </c>
      <c r="I187" s="417">
        <v>0</v>
      </c>
      <c r="J187" s="418"/>
      <c r="K187" s="431"/>
      <c r="L187" s="431"/>
      <c r="M187" s="431"/>
      <c r="N187" s="431"/>
      <c r="O187" s="431"/>
      <c r="P187" s="431"/>
    </row>
    <row r="188" spans="1:16" s="386" customFormat="1" ht="15" x14ac:dyDescent="0.25">
      <c r="A188" s="197" t="s">
        <v>32</v>
      </c>
      <c r="B188" s="26" t="s">
        <v>525</v>
      </c>
      <c r="C188" s="27" t="s">
        <v>711</v>
      </c>
      <c r="D188" s="27" t="s">
        <v>540</v>
      </c>
      <c r="E188" s="403"/>
      <c r="F188" s="403"/>
      <c r="G188" s="403"/>
      <c r="H188" s="228">
        <f>IFERROR(AVERAGEIF(E188:G188,"&gt;0",E188:G188),0)</f>
        <v>0</v>
      </c>
      <c r="I188" s="403"/>
      <c r="J188" s="418"/>
      <c r="K188" s="431"/>
      <c r="L188" s="431"/>
      <c r="M188" s="431"/>
      <c r="N188" s="431"/>
      <c r="O188" s="431"/>
      <c r="P188" s="431"/>
    </row>
    <row r="189" spans="1:16" s="386" customFormat="1" ht="15" x14ac:dyDescent="0.25">
      <c r="A189" s="197" t="s">
        <v>35</v>
      </c>
      <c r="B189" s="26" t="s">
        <v>712</v>
      </c>
      <c r="C189" s="27" t="s">
        <v>127</v>
      </c>
      <c r="D189" s="27" t="s">
        <v>191</v>
      </c>
      <c r="E189" s="417"/>
      <c r="F189" s="417"/>
      <c r="G189" s="417">
        <v>0</v>
      </c>
      <c r="H189" s="227">
        <f>IFERROR(AVERAGEA(E189:G189),0)</f>
        <v>0</v>
      </c>
      <c r="I189" s="417">
        <v>0</v>
      </c>
      <c r="J189" s="418"/>
      <c r="K189" s="431"/>
      <c r="L189" s="431"/>
      <c r="M189" s="431"/>
      <c r="N189" s="431"/>
      <c r="O189" s="431"/>
      <c r="P189" s="431"/>
    </row>
    <row r="190" spans="1:16" s="386" customFormat="1" ht="15" x14ac:dyDescent="0.25">
      <c r="A190" s="197" t="s">
        <v>38</v>
      </c>
      <c r="B190" s="26" t="s">
        <v>713</v>
      </c>
      <c r="C190" s="27" t="s">
        <v>711</v>
      </c>
      <c r="D190" s="27" t="s">
        <v>540</v>
      </c>
      <c r="E190" s="403"/>
      <c r="F190" s="403"/>
      <c r="G190" s="403"/>
      <c r="H190" s="228">
        <f>IFERROR(AVERAGEIF(E190:G190,"&gt;0",E190:G190),0)</f>
        <v>0</v>
      </c>
      <c r="I190" s="403"/>
      <c r="J190" s="418"/>
      <c r="K190" s="431"/>
      <c r="L190" s="431"/>
      <c r="M190" s="431"/>
      <c r="N190" s="431"/>
      <c r="O190" s="431"/>
      <c r="P190" s="431"/>
    </row>
    <row r="191" spans="1:16" s="386" customFormat="1" ht="15" x14ac:dyDescent="0.25">
      <c r="A191" s="197" t="s">
        <v>39</v>
      </c>
      <c r="B191" s="26" t="s">
        <v>714</v>
      </c>
      <c r="C191" s="27" t="s">
        <v>127</v>
      </c>
      <c r="D191" s="27" t="s">
        <v>191</v>
      </c>
      <c r="E191" s="417"/>
      <c r="F191" s="417"/>
      <c r="G191" s="417">
        <v>0</v>
      </c>
      <c r="H191" s="227">
        <f>IFERROR(AVERAGEA(E191:G191),0)</f>
        <v>0</v>
      </c>
      <c r="I191" s="417">
        <v>0</v>
      </c>
      <c r="J191" s="418"/>
      <c r="K191" s="431"/>
      <c r="L191" s="431"/>
      <c r="M191" s="431"/>
      <c r="N191" s="431"/>
      <c r="O191" s="431"/>
      <c r="P191" s="431"/>
    </row>
    <row r="192" spans="1:16" s="386" customFormat="1" ht="15" x14ac:dyDescent="0.25">
      <c r="A192" s="197" t="s">
        <v>169</v>
      </c>
      <c r="B192" s="26" t="s">
        <v>715</v>
      </c>
      <c r="C192" s="27" t="s">
        <v>711</v>
      </c>
      <c r="D192" s="27" t="s">
        <v>540</v>
      </c>
      <c r="E192" s="403"/>
      <c r="F192" s="403"/>
      <c r="G192" s="403"/>
      <c r="H192" s="228">
        <f>IFERROR(AVERAGEIF(E192:G192,"&gt;0",E192:G192),0)</f>
        <v>0</v>
      </c>
      <c r="I192" s="403"/>
      <c r="J192" s="418"/>
      <c r="K192" s="431"/>
      <c r="L192" s="431"/>
      <c r="M192" s="431"/>
      <c r="N192" s="431"/>
      <c r="O192" s="431"/>
      <c r="P192" s="431"/>
    </row>
    <row r="193" spans="1:16" s="386" customFormat="1" ht="15" x14ac:dyDescent="0.25">
      <c r="A193" s="197" t="s">
        <v>171</v>
      </c>
      <c r="B193" s="26" t="s">
        <v>716</v>
      </c>
      <c r="C193" s="27" t="s">
        <v>127</v>
      </c>
      <c r="D193" s="27" t="s">
        <v>191</v>
      </c>
      <c r="E193" s="417"/>
      <c r="F193" s="417"/>
      <c r="G193" s="417">
        <v>0</v>
      </c>
      <c r="H193" s="227">
        <f>IFERROR(AVERAGEA(E193:G193),0)</f>
        <v>0</v>
      </c>
      <c r="I193" s="417">
        <v>0</v>
      </c>
      <c r="J193" s="418"/>
      <c r="K193" s="431"/>
      <c r="L193" s="431"/>
      <c r="M193" s="431"/>
      <c r="N193" s="431"/>
      <c r="O193" s="431"/>
      <c r="P193" s="431"/>
    </row>
    <row r="194" spans="1:16" s="386" customFormat="1" ht="15" x14ac:dyDescent="0.25">
      <c r="A194" s="197" t="s">
        <v>271</v>
      </c>
      <c r="B194" s="26" t="s">
        <v>717</v>
      </c>
      <c r="C194" s="27" t="s">
        <v>711</v>
      </c>
      <c r="D194" s="27" t="s">
        <v>540</v>
      </c>
      <c r="E194" s="403"/>
      <c r="F194" s="403"/>
      <c r="G194" s="403"/>
      <c r="H194" s="228">
        <f>IFERROR(AVERAGEIF(E194:G194,"&gt;0",E194:G194),0)</f>
        <v>0</v>
      </c>
      <c r="I194" s="403"/>
      <c r="J194" s="418"/>
      <c r="K194" s="431"/>
      <c r="L194" s="431"/>
      <c r="M194" s="431"/>
      <c r="N194" s="431"/>
      <c r="O194" s="431"/>
      <c r="P194" s="431"/>
    </row>
    <row r="195" spans="1:16" s="386" customFormat="1" ht="15" x14ac:dyDescent="0.25">
      <c r="A195" s="197" t="s">
        <v>273</v>
      </c>
      <c r="B195" s="26" t="s">
        <v>718</v>
      </c>
      <c r="C195" s="27" t="s">
        <v>127</v>
      </c>
      <c r="D195" s="27" t="s">
        <v>268</v>
      </c>
      <c r="E195" s="417"/>
      <c r="F195" s="417"/>
      <c r="G195" s="417">
        <v>0</v>
      </c>
      <c r="H195" s="229">
        <f>IFERROR(AVERAGEIF(E195:G195,"&gt;0",E195:G195),0)</f>
        <v>0</v>
      </c>
      <c r="I195" s="417">
        <v>0</v>
      </c>
      <c r="J195" s="418"/>
      <c r="K195" s="431"/>
      <c r="L195" s="431"/>
      <c r="M195" s="431"/>
      <c r="N195" s="431"/>
      <c r="O195" s="431"/>
      <c r="P195" s="431"/>
    </row>
    <row r="196" spans="1:16" s="386" customFormat="1" ht="15" x14ac:dyDescent="0.25">
      <c r="A196" s="198" t="s">
        <v>274</v>
      </c>
      <c r="B196" s="26" t="s">
        <v>719</v>
      </c>
      <c r="C196" s="27" t="s">
        <v>711</v>
      </c>
      <c r="D196" s="27" t="s">
        <v>13</v>
      </c>
      <c r="E196" s="403"/>
      <c r="F196" s="403"/>
      <c r="G196" s="403"/>
      <c r="H196" s="228">
        <f>IFERROR(AVERAGEIF(E196:G196,"&gt;0",E196:G196),0)</f>
        <v>0</v>
      </c>
      <c r="I196" s="403"/>
      <c r="J196" s="418"/>
      <c r="K196" s="431"/>
      <c r="L196" s="431"/>
      <c r="M196" s="431"/>
      <c r="N196" s="431"/>
      <c r="O196" s="431"/>
      <c r="P196" s="431"/>
    </row>
    <row r="197" spans="1:16" s="386" customFormat="1" ht="15" x14ac:dyDescent="0.25">
      <c r="A197" s="197" t="s">
        <v>275</v>
      </c>
      <c r="B197" s="26" t="s">
        <v>720</v>
      </c>
      <c r="C197" s="27" t="s">
        <v>711</v>
      </c>
      <c r="D197" s="27" t="s">
        <v>538</v>
      </c>
      <c r="E197" s="403"/>
      <c r="F197" s="403"/>
      <c r="G197" s="403"/>
      <c r="H197" s="228">
        <f>IFERROR(AVERAGEIF(E197:G197,"&gt;0",E197:G197),0)</f>
        <v>0</v>
      </c>
      <c r="I197" s="403"/>
      <c r="J197" s="418"/>
      <c r="K197" s="431"/>
      <c r="L197" s="431"/>
      <c r="M197" s="431"/>
      <c r="N197" s="431"/>
      <c r="O197" s="431"/>
      <c r="P197" s="431"/>
    </row>
    <row r="198" spans="1:16" s="386" customFormat="1" ht="15" x14ac:dyDescent="0.25">
      <c r="A198" s="197" t="s">
        <v>396</v>
      </c>
      <c r="B198" s="26" t="s">
        <v>721</v>
      </c>
      <c r="C198" s="27" t="s">
        <v>711</v>
      </c>
      <c r="D198" s="27" t="s">
        <v>268</v>
      </c>
      <c r="E198" s="417"/>
      <c r="F198" s="417"/>
      <c r="G198" s="417">
        <v>0</v>
      </c>
      <c r="H198" s="227">
        <f>IFERROR(AVERAGEA(E198:G198),0)</f>
        <v>0</v>
      </c>
      <c r="I198" s="417"/>
      <c r="J198" s="420"/>
      <c r="K198" s="431"/>
      <c r="L198" s="431"/>
      <c r="M198" s="431"/>
      <c r="N198" s="431"/>
      <c r="O198" s="431"/>
      <c r="P198" s="431"/>
    </row>
    <row r="199" spans="1:16" s="386" customFormat="1" ht="15" x14ac:dyDescent="0.25">
      <c r="A199" s="197" t="s">
        <v>397</v>
      </c>
      <c r="B199" s="26" t="s">
        <v>722</v>
      </c>
      <c r="C199" s="27" t="s">
        <v>711</v>
      </c>
      <c r="D199" s="27" t="s">
        <v>540</v>
      </c>
      <c r="E199" s="403"/>
      <c r="F199" s="403"/>
      <c r="G199" s="403"/>
      <c r="H199" s="228">
        <f>IFERROR(AVERAGEIF(E199:G199,"&gt;0",E199:G199),0)</f>
        <v>0</v>
      </c>
      <c r="I199" s="403"/>
      <c r="J199" s="420"/>
      <c r="K199" s="431"/>
      <c r="L199" s="431"/>
      <c r="M199" s="431"/>
      <c r="N199" s="431"/>
      <c r="O199" s="431"/>
      <c r="P199" s="431"/>
    </row>
    <row r="200" spans="1:16" s="386" customFormat="1" ht="15" x14ac:dyDescent="0.25">
      <c r="A200" s="198" t="s">
        <v>398</v>
      </c>
      <c r="B200" s="26" t="s">
        <v>539</v>
      </c>
      <c r="C200" s="27"/>
      <c r="D200" s="27" t="s">
        <v>13</v>
      </c>
      <c r="E200" s="403"/>
      <c r="F200" s="403"/>
      <c r="G200" s="403"/>
      <c r="H200" s="229">
        <f>IFERROR(AVERAGEIF(E200:G200,"&gt;0",E200:G200),0)</f>
        <v>0</v>
      </c>
      <c r="I200" s="403"/>
      <c r="J200" s="418"/>
      <c r="K200" s="431"/>
      <c r="L200" s="431"/>
      <c r="M200" s="431"/>
      <c r="N200" s="431"/>
      <c r="O200" s="431"/>
      <c r="P200" s="431"/>
    </row>
    <row r="201" spans="1:16" s="386" customFormat="1" ht="15" x14ac:dyDescent="0.25">
      <c r="A201" s="230" t="s">
        <v>551</v>
      </c>
      <c r="B201" s="231" t="s">
        <v>723</v>
      </c>
      <c r="C201" s="232" t="s">
        <v>724</v>
      </c>
      <c r="D201" s="230" t="s">
        <v>264</v>
      </c>
      <c r="E201" s="230">
        <f>IFERROR((E185/E186),0)</f>
        <v>0</v>
      </c>
      <c r="F201" s="230">
        <f>IFERROR(F185/F186,0)</f>
        <v>0</v>
      </c>
      <c r="G201" s="230">
        <f>IFERROR(G185/G186,0)</f>
        <v>0</v>
      </c>
      <c r="H201" s="230">
        <f>IFERROR(H185/H186,0)</f>
        <v>0</v>
      </c>
      <c r="I201" s="230">
        <f>IFERROR(I185/I186,0)</f>
        <v>0</v>
      </c>
      <c r="J201" s="421"/>
      <c r="K201" s="431"/>
      <c r="L201" s="431"/>
      <c r="M201" s="431"/>
      <c r="N201" s="431"/>
      <c r="O201" s="431"/>
      <c r="P201" s="431"/>
    </row>
    <row r="202" spans="1:16" s="386" customFormat="1" ht="28.5" x14ac:dyDescent="0.25">
      <c r="A202" s="230" t="s">
        <v>552</v>
      </c>
      <c r="B202" s="231" t="s">
        <v>725</v>
      </c>
      <c r="C202" s="230" t="s">
        <v>726</v>
      </c>
      <c r="D202" s="230" t="s">
        <v>727</v>
      </c>
      <c r="E202" s="230">
        <f>IFERROR((((E187*E188)+(E189*E190)+(E191*E192)+(E193*E194))/(E185)),0)</f>
        <v>0</v>
      </c>
      <c r="F202" s="230">
        <f>IFERROR((((F187*F188)+(F189*F190)+(F191*F192)+(F193*F194))/(F185)),0)</f>
        <v>0</v>
      </c>
      <c r="G202" s="230">
        <f>IFERROR((((G187*G188)+(G189*G190)+(G191*G192)+(G193*G194))/(G185)),0)</f>
        <v>0</v>
      </c>
      <c r="H202" s="230">
        <f>IFERROR((((H187*H188)+(H189*H190)+(H191*H192)+(H193*H194))/(H185)),0)</f>
        <v>0</v>
      </c>
      <c r="I202" s="230">
        <f>IFERROR((((I187*I188)+(I189*I190)+(I191*I192)+(I193*I194))/(I185)),0)</f>
        <v>0</v>
      </c>
      <c r="J202" s="421"/>
      <c r="K202" s="431"/>
      <c r="L202" s="431"/>
      <c r="M202" s="431"/>
      <c r="N202" s="431"/>
      <c r="O202" s="431"/>
      <c r="P202" s="431"/>
    </row>
    <row r="203" spans="1:16" s="386" customFormat="1" ht="28.5" x14ac:dyDescent="0.25">
      <c r="A203" s="232" t="s">
        <v>553</v>
      </c>
      <c r="B203" s="234" t="s">
        <v>728</v>
      </c>
      <c r="C203" s="233" t="s">
        <v>729</v>
      </c>
      <c r="D203" s="232" t="s">
        <v>13</v>
      </c>
      <c r="E203" s="230">
        <f>IFERROR((E187*E188)/((E187*E188)+(E189*E190)+(E191*E192)+(E193*E194)),0)</f>
        <v>0</v>
      </c>
      <c r="F203" s="230">
        <f>IFERROR((F187*F188)/((F187*F188)+(F189*F190)+(F191*F192)+(F193*F194)),0)</f>
        <v>0</v>
      </c>
      <c r="G203" s="230">
        <f>IFERROR((G187*G188)/((G187*G188)+(G189*G190)+(G191*G192)+(G193*G194)),0)</f>
        <v>0</v>
      </c>
      <c r="H203" s="230">
        <f>IFERROR((H187*H188)/((H187*H188)+(H189*H190)+(H191*H192)+(H193*H194)),0)</f>
        <v>0</v>
      </c>
      <c r="I203" s="230">
        <f>IFERROR((I187*I188)/((I187*I188)+(I189*I190)+(I191*I192)+(I193*I194)),0)</f>
        <v>0</v>
      </c>
      <c r="J203" s="421"/>
      <c r="K203" s="431"/>
      <c r="L203" s="431"/>
      <c r="M203" s="431"/>
      <c r="N203" s="431"/>
      <c r="O203" s="431"/>
      <c r="P203" s="431"/>
    </row>
    <row r="204" spans="1:16" s="386" customFormat="1" ht="15" x14ac:dyDescent="0.25">
      <c r="A204" s="1007"/>
      <c r="B204" s="1008"/>
      <c r="C204" s="429"/>
      <c r="D204" s="428"/>
      <c r="E204" s="430"/>
      <c r="F204" s="430"/>
      <c r="G204" s="430"/>
      <c r="H204" s="430"/>
      <c r="I204" s="430"/>
      <c r="J204" s="430"/>
      <c r="K204" s="431"/>
      <c r="L204" s="431"/>
      <c r="M204" s="431"/>
      <c r="N204" s="431"/>
      <c r="O204" s="431"/>
      <c r="P204" s="431"/>
    </row>
    <row r="205" spans="1:16" ht="42.75" x14ac:dyDescent="0.25">
      <c r="A205" s="232" t="s">
        <v>907</v>
      </c>
      <c r="B205" s="231" t="s">
        <v>735</v>
      </c>
      <c r="C205" s="230" t="s">
        <v>912</v>
      </c>
      <c r="D205" s="230" t="s">
        <v>191</v>
      </c>
      <c r="E205" s="230">
        <f>E185+E162+E139+E116+E93</f>
        <v>0</v>
      </c>
      <c r="F205" s="230">
        <f>F185+F162+F139+F116+F93</f>
        <v>0</v>
      </c>
      <c r="G205" s="230">
        <f>G185+G162+G139+G116+G93</f>
        <v>0</v>
      </c>
      <c r="H205" s="230">
        <f>H185+H162+H139+H116+H93</f>
        <v>0</v>
      </c>
      <c r="I205" s="230">
        <f>I185+I162+I139+I116+I93</f>
        <v>0</v>
      </c>
      <c r="J205" s="421"/>
      <c r="K205" s="416"/>
      <c r="L205" s="416"/>
      <c r="M205" s="416"/>
      <c r="N205" s="416"/>
      <c r="O205" s="416"/>
      <c r="P205" s="416"/>
    </row>
    <row r="206" spans="1:16" ht="28.5" x14ac:dyDescent="0.25">
      <c r="A206" s="232" t="s">
        <v>908</v>
      </c>
      <c r="B206" s="231" t="s">
        <v>820</v>
      </c>
      <c r="C206" s="230" t="s">
        <v>822</v>
      </c>
      <c r="D206" s="230" t="s">
        <v>13</v>
      </c>
      <c r="E206" s="230">
        <f>IFERROR((E201*E196+E173*E178+E155*E150+E132*E127+E109*E104)/(E201+E178+E155+E132+E109),0)</f>
        <v>0</v>
      </c>
      <c r="F206" s="230">
        <f>IFERROR((F201*F196+F173*F178+F155*F150+F132*F127+F109*F104)/(F201+F178+F155+F132+F109),0)</f>
        <v>0</v>
      </c>
      <c r="G206" s="230">
        <f>IFERROR((G201*G196+G173*G178+G155*G150+G132*G127+G109*G104)/(G201+G178+G155+G132+G109),0)</f>
        <v>0</v>
      </c>
      <c r="H206" s="230">
        <f>IFERROR((H201*H196+H173*H178+H155*H150+H132*H127+H109*H104)/(H201+H178+H155+H132+H109),0)</f>
        <v>0</v>
      </c>
      <c r="I206" s="230">
        <f>IFERROR((I201*I196+I173*I178+I155*I150+I132*I127+I109*I104)/(I201+I178+I155+I132+I109),0)</f>
        <v>0</v>
      </c>
      <c r="J206" s="421"/>
      <c r="K206" s="416"/>
      <c r="L206" s="416"/>
      <c r="M206" s="416"/>
      <c r="N206" s="416"/>
      <c r="O206" s="416"/>
      <c r="P206" s="416"/>
    </row>
    <row r="207" spans="1:16" ht="42.75" x14ac:dyDescent="0.25">
      <c r="A207" s="232" t="s">
        <v>909</v>
      </c>
      <c r="B207" s="231" t="s">
        <v>738</v>
      </c>
      <c r="C207" s="230" t="s">
        <v>913</v>
      </c>
      <c r="D207" s="230" t="s">
        <v>264</v>
      </c>
      <c r="E207" s="230">
        <f>E201+E178+E155+E132+E109</f>
        <v>0</v>
      </c>
      <c r="F207" s="230">
        <f>F201+F178+F155+F132+F109</f>
        <v>0</v>
      </c>
      <c r="G207" s="230">
        <f>G201+G178+G155+G132+G109</f>
        <v>0</v>
      </c>
      <c r="H207" s="230">
        <f>H201+H178+H155+H132+H109</f>
        <v>0</v>
      </c>
      <c r="I207" s="230">
        <f>I201+I178+I155+I132+I109</f>
        <v>0</v>
      </c>
      <c r="J207" s="421"/>
      <c r="K207" s="416"/>
      <c r="L207" s="416"/>
      <c r="M207" s="416"/>
      <c r="N207" s="416"/>
      <c r="O207" s="416"/>
      <c r="P207" s="416"/>
    </row>
    <row r="208" spans="1:16" ht="28.5" x14ac:dyDescent="0.25">
      <c r="A208" s="232" t="s">
        <v>910</v>
      </c>
      <c r="B208" s="231" t="s">
        <v>740</v>
      </c>
      <c r="C208" s="230" t="s">
        <v>822</v>
      </c>
      <c r="D208" s="230" t="s">
        <v>727</v>
      </c>
      <c r="E208" s="230">
        <f>IFERROR((E202*E201+E179*E178+E156*E155+E133*E132+E110*E109)/(E201+E178+E155+E132+E109),0)</f>
        <v>0</v>
      </c>
      <c r="F208" s="230">
        <f>IFERROR((F202*F201+F179*F178+F156*F155+F133*F132+F110*F109)/(F201+F178+F155+F132+F109),0)</f>
        <v>0</v>
      </c>
      <c r="G208" s="230">
        <f>IFERROR((G202*G201+G179*G178+G156*G155+G133*G132+G110*G109)/(G201+G178+G155+G132+G109),0)</f>
        <v>0</v>
      </c>
      <c r="H208" s="230">
        <f>IFERROR((H202*H201+H179*H178+H156*H155+H133*H132+H110*H109)/(H201+H178+H155+H132+H109),0)</f>
        <v>0</v>
      </c>
      <c r="I208" s="230">
        <f>IFERROR((I202*I201+I179*I178+I156*I155+I133*I132+I110*I109)/(I201+I178+I155+I132+I109),0)</f>
        <v>0</v>
      </c>
      <c r="J208" s="421"/>
      <c r="K208" s="416"/>
      <c r="L208" s="416"/>
      <c r="M208" s="416"/>
      <c r="N208" s="416"/>
      <c r="O208" s="416"/>
      <c r="P208" s="416"/>
    </row>
    <row r="209" spans="1:16" ht="28.5" x14ac:dyDescent="0.25">
      <c r="A209" s="232" t="s">
        <v>911</v>
      </c>
      <c r="B209" s="231" t="s">
        <v>742</v>
      </c>
      <c r="C209" s="230" t="s">
        <v>822</v>
      </c>
      <c r="D209" s="230" t="s">
        <v>13</v>
      </c>
      <c r="E209" s="230">
        <f>IFERROR((((E109*E111)+(E132*E134)+(E155*E157)+(E178*E180)+(E203*E201))/(E109+E132+E155+E178+E201)),0)</f>
        <v>0</v>
      </c>
      <c r="F209" s="230">
        <f>IFERROR((((F109*F111)+(F132*F134)+(F155*F157)+(F178*F180)+(F203*F201))/(F109+F132+F155+F178+F201)),0)</f>
        <v>0</v>
      </c>
      <c r="G209" s="230">
        <f>IFERROR((((G109*G111)+(G132*G134)+(G155*G157)+(G178*G180)+(G203*G201))/(G109+G132+G155+G178+G201)),0)</f>
        <v>0</v>
      </c>
      <c r="H209" s="230">
        <f>IFERROR((((H109*H111)+(H132*H134)+(H155*H157)+(H178*H180)+(H203*H201))/(H109+H132+H155+H178+H201)),0)</f>
        <v>0</v>
      </c>
      <c r="I209" s="230">
        <f>IFERROR((((I109*I111)+(I132*I134)+(I155*I157)+(I178*I180)+(I203*I201))/(I109+I132+I155+I178+I201)),0)</f>
        <v>0</v>
      </c>
      <c r="J209" s="421"/>
      <c r="K209" s="416"/>
      <c r="L209" s="416"/>
      <c r="M209" s="416"/>
      <c r="N209" s="416"/>
      <c r="O209" s="416"/>
      <c r="P209" s="416"/>
    </row>
    <row r="210" spans="1:16" ht="15" x14ac:dyDescent="0.2">
      <c r="A210" s="56"/>
      <c r="B210" s="56"/>
      <c r="C210" s="432"/>
      <c r="D210" s="432"/>
      <c r="E210" s="432"/>
      <c r="F210" s="432"/>
      <c r="G210" s="432"/>
      <c r="H210" s="18"/>
      <c r="I210" s="390"/>
      <c r="J210" s="390"/>
    </row>
    <row r="211" spans="1:16" ht="15" x14ac:dyDescent="0.2">
      <c r="A211" s="281" t="s">
        <v>344</v>
      </c>
      <c r="B211" s="309" t="s">
        <v>818</v>
      </c>
      <c r="C211" s="313"/>
      <c r="D211" s="311"/>
      <c r="E211" s="311"/>
      <c r="F211" s="311"/>
      <c r="G211" s="311"/>
      <c r="H211" s="311"/>
      <c r="I211" s="311"/>
      <c r="J211" s="411"/>
    </row>
    <row r="212" spans="1:16" ht="15" x14ac:dyDescent="0.2">
      <c r="A212" s="281" t="s">
        <v>734</v>
      </c>
      <c r="B212" s="309" t="s">
        <v>706</v>
      </c>
      <c r="C212" s="313" t="s">
        <v>524</v>
      </c>
      <c r="D212" s="311"/>
      <c r="E212" s="311"/>
      <c r="F212" s="311"/>
      <c r="G212" s="311"/>
      <c r="H212" s="311"/>
      <c r="I212" s="311"/>
      <c r="J212" s="411"/>
    </row>
    <row r="213" spans="1:16" ht="15" x14ac:dyDescent="0.2">
      <c r="A213" s="197" t="s">
        <v>5</v>
      </c>
      <c r="B213" s="26" t="s">
        <v>536</v>
      </c>
      <c r="C213" s="197"/>
      <c r="D213" s="527"/>
      <c r="E213" s="526"/>
      <c r="F213" s="526"/>
      <c r="G213" s="526"/>
      <c r="H213" s="526"/>
      <c r="I213" s="526"/>
      <c r="J213" s="526"/>
    </row>
    <row r="214" spans="1:16" x14ac:dyDescent="0.2">
      <c r="A214" s="197" t="s">
        <v>7</v>
      </c>
      <c r="B214" s="26" t="s">
        <v>537</v>
      </c>
      <c r="C214" s="27"/>
      <c r="D214" s="27" t="s">
        <v>264</v>
      </c>
      <c r="E214" s="417"/>
      <c r="F214" s="417"/>
      <c r="G214" s="417">
        <v>0</v>
      </c>
      <c r="H214" s="230">
        <f>IFERROR(AVERAGEA(E214:G214),0)</f>
        <v>0</v>
      </c>
      <c r="I214" s="417">
        <v>0</v>
      </c>
      <c r="J214" s="418"/>
    </row>
    <row r="215" spans="1:16" x14ac:dyDescent="0.2">
      <c r="A215" s="197" t="s">
        <v>9</v>
      </c>
      <c r="B215" s="26" t="s">
        <v>708</v>
      </c>
      <c r="C215" s="27" t="s">
        <v>127</v>
      </c>
      <c r="D215" s="27" t="s">
        <v>191</v>
      </c>
      <c r="E215" s="417"/>
      <c r="F215" s="417"/>
      <c r="G215" s="417">
        <v>0</v>
      </c>
      <c r="H215" s="230">
        <f>IFERROR(AVERAGEA(E215:G215),0)</f>
        <v>0</v>
      </c>
      <c r="I215" s="417">
        <v>0</v>
      </c>
      <c r="J215" s="418"/>
    </row>
    <row r="216" spans="1:16" x14ac:dyDescent="0.2">
      <c r="A216" s="197" t="s">
        <v>11</v>
      </c>
      <c r="B216" s="26" t="s">
        <v>709</v>
      </c>
      <c r="C216" s="27" t="s">
        <v>127</v>
      </c>
      <c r="D216" s="27" t="s">
        <v>163</v>
      </c>
      <c r="E216" s="417"/>
      <c r="F216" s="417"/>
      <c r="G216" s="417">
        <v>0</v>
      </c>
      <c r="H216" s="230">
        <f>IFERROR(AVERAGEA(E216:G216),0)</f>
        <v>0</v>
      </c>
      <c r="I216" s="417">
        <v>0</v>
      </c>
      <c r="J216" s="418"/>
    </row>
    <row r="217" spans="1:16" ht="15" x14ac:dyDescent="0.2">
      <c r="A217" s="197" t="s">
        <v>30</v>
      </c>
      <c r="B217" s="26" t="s">
        <v>710</v>
      </c>
      <c r="C217" s="27" t="s">
        <v>127</v>
      </c>
      <c r="D217" s="27" t="s">
        <v>191</v>
      </c>
      <c r="E217" s="417"/>
      <c r="F217" s="417"/>
      <c r="G217" s="417">
        <v>0</v>
      </c>
      <c r="H217" s="230">
        <f>IFERROR(AVERAGEA(E217:G217),0)</f>
        <v>0</v>
      </c>
      <c r="I217" s="419">
        <v>0</v>
      </c>
      <c r="J217" s="418"/>
    </row>
    <row r="218" spans="1:16" ht="15" x14ac:dyDescent="0.2">
      <c r="A218" s="197" t="s">
        <v>32</v>
      </c>
      <c r="B218" s="26" t="s">
        <v>525</v>
      </c>
      <c r="C218" s="27" t="s">
        <v>711</v>
      </c>
      <c r="D218" s="27" t="s">
        <v>540</v>
      </c>
      <c r="E218" s="403"/>
      <c r="F218" s="403"/>
      <c r="G218" s="403"/>
      <c r="H218" s="230">
        <f>IFERROR(AVERAGEIF(E218:G218,"&gt;0",E218:G218),0)</f>
        <v>0</v>
      </c>
      <c r="I218" s="403"/>
      <c r="J218" s="418"/>
    </row>
    <row r="219" spans="1:16" ht="15" x14ac:dyDescent="0.2">
      <c r="A219" s="197" t="s">
        <v>35</v>
      </c>
      <c r="B219" s="26" t="s">
        <v>712</v>
      </c>
      <c r="C219" s="27" t="s">
        <v>127</v>
      </c>
      <c r="D219" s="27" t="s">
        <v>191</v>
      </c>
      <c r="E219" s="417"/>
      <c r="F219" s="417"/>
      <c r="G219" s="417">
        <v>0</v>
      </c>
      <c r="H219" s="230">
        <f>IFERROR(AVERAGEA(E219:G219),0)</f>
        <v>0</v>
      </c>
      <c r="I219" s="419">
        <v>0</v>
      </c>
      <c r="J219" s="418"/>
    </row>
    <row r="220" spans="1:16" ht="15" x14ac:dyDescent="0.2">
      <c r="A220" s="197" t="s">
        <v>38</v>
      </c>
      <c r="B220" s="26" t="s">
        <v>713</v>
      </c>
      <c r="C220" s="27" t="s">
        <v>711</v>
      </c>
      <c r="D220" s="27" t="s">
        <v>540</v>
      </c>
      <c r="E220" s="403"/>
      <c r="F220" s="403"/>
      <c r="G220" s="403"/>
      <c r="H220" s="230">
        <f>IFERROR(AVERAGEIF(E220:G220,"&gt;0",E220:G220),0)</f>
        <v>0</v>
      </c>
      <c r="I220" s="403"/>
      <c r="J220" s="418"/>
    </row>
    <row r="221" spans="1:16" ht="15" x14ac:dyDescent="0.2">
      <c r="A221" s="197" t="s">
        <v>39</v>
      </c>
      <c r="B221" s="26" t="s">
        <v>714</v>
      </c>
      <c r="C221" s="27" t="s">
        <v>127</v>
      </c>
      <c r="D221" s="27" t="s">
        <v>191</v>
      </c>
      <c r="E221" s="417"/>
      <c r="F221" s="417"/>
      <c r="G221" s="417">
        <v>0</v>
      </c>
      <c r="H221" s="230">
        <f>IFERROR(AVERAGEA(E221:G221),0)</f>
        <v>0</v>
      </c>
      <c r="I221" s="419">
        <v>0</v>
      </c>
      <c r="J221" s="418"/>
    </row>
    <row r="222" spans="1:16" ht="15" x14ac:dyDescent="0.2">
      <c r="A222" s="197" t="s">
        <v>169</v>
      </c>
      <c r="B222" s="26" t="s">
        <v>715</v>
      </c>
      <c r="C222" s="27" t="s">
        <v>711</v>
      </c>
      <c r="D222" s="27" t="s">
        <v>540</v>
      </c>
      <c r="E222" s="403"/>
      <c r="F222" s="403"/>
      <c r="G222" s="403"/>
      <c r="H222" s="230">
        <f>IFERROR(AVERAGEIF(E222:G222,"&gt;0",E222:G222),0)</f>
        <v>0</v>
      </c>
      <c r="I222" s="403"/>
      <c r="J222" s="418"/>
    </row>
    <row r="223" spans="1:16" ht="15" x14ac:dyDescent="0.2">
      <c r="A223" s="197" t="s">
        <v>171</v>
      </c>
      <c r="B223" s="26" t="s">
        <v>716</v>
      </c>
      <c r="C223" s="27" t="s">
        <v>127</v>
      </c>
      <c r="D223" s="27" t="s">
        <v>191</v>
      </c>
      <c r="E223" s="417"/>
      <c r="F223" s="417"/>
      <c r="G223" s="417">
        <v>0</v>
      </c>
      <c r="H223" s="230">
        <f>IFERROR(AVERAGEA(E223:G223),0)</f>
        <v>0</v>
      </c>
      <c r="I223" s="419">
        <v>0</v>
      </c>
      <c r="J223" s="418"/>
    </row>
    <row r="224" spans="1:16" ht="15" x14ac:dyDescent="0.2">
      <c r="A224" s="197" t="s">
        <v>271</v>
      </c>
      <c r="B224" s="26" t="s">
        <v>717</v>
      </c>
      <c r="C224" s="27" t="s">
        <v>711</v>
      </c>
      <c r="D224" s="27" t="s">
        <v>540</v>
      </c>
      <c r="E224" s="403"/>
      <c r="F224" s="403"/>
      <c r="G224" s="403"/>
      <c r="H224" s="230">
        <f>IFERROR(AVERAGEIF(E224:G224,"&gt;0",E224:G224),0)</f>
        <v>0</v>
      </c>
      <c r="I224" s="403"/>
      <c r="J224" s="418"/>
    </row>
    <row r="225" spans="1:10" ht="15" x14ac:dyDescent="0.2">
      <c r="A225" s="197" t="s">
        <v>273</v>
      </c>
      <c r="B225" s="26" t="s">
        <v>718</v>
      </c>
      <c r="C225" s="27" t="s">
        <v>127</v>
      </c>
      <c r="D225" s="27" t="s">
        <v>268</v>
      </c>
      <c r="E225" s="417"/>
      <c r="F225" s="417"/>
      <c r="G225" s="417">
        <v>0</v>
      </c>
      <c r="H225" s="230">
        <f>IFERROR(AVERAGEIF(E225:G225,"&gt;0",E225:G225),0)</f>
        <v>0</v>
      </c>
      <c r="I225" s="419">
        <v>0</v>
      </c>
      <c r="J225" s="418"/>
    </row>
    <row r="226" spans="1:10" ht="15" x14ac:dyDescent="0.2">
      <c r="A226" s="198" t="s">
        <v>274</v>
      </c>
      <c r="B226" s="26" t="s">
        <v>719</v>
      </c>
      <c r="C226" s="27" t="s">
        <v>711</v>
      </c>
      <c r="D226" s="27" t="s">
        <v>13</v>
      </c>
      <c r="E226" s="403"/>
      <c r="F226" s="403"/>
      <c r="G226" s="403"/>
      <c r="H226" s="230">
        <f>IFERROR(AVERAGEIF(E226:G226,"&gt;0",E226:G226),0)</f>
        <v>0</v>
      </c>
      <c r="I226" s="403"/>
      <c r="J226" s="418"/>
    </row>
    <row r="227" spans="1:10" ht="15" x14ac:dyDescent="0.2">
      <c r="A227" s="197" t="s">
        <v>275</v>
      </c>
      <c r="B227" s="26" t="s">
        <v>720</v>
      </c>
      <c r="C227" s="27" t="s">
        <v>711</v>
      </c>
      <c r="D227" s="27" t="s">
        <v>538</v>
      </c>
      <c r="E227" s="403"/>
      <c r="F227" s="403"/>
      <c r="G227" s="403"/>
      <c r="H227" s="230">
        <f>IFERROR(AVERAGEIF(E227:G227,"&gt;0",E227:G227),0)</f>
        <v>0</v>
      </c>
      <c r="I227" s="403"/>
      <c r="J227" s="418"/>
    </row>
    <row r="228" spans="1:10" ht="15" x14ac:dyDescent="0.25">
      <c r="A228" s="197" t="s">
        <v>396</v>
      </c>
      <c r="B228" s="26" t="s">
        <v>721</v>
      </c>
      <c r="C228" s="27" t="s">
        <v>711</v>
      </c>
      <c r="D228" s="27" t="s">
        <v>268</v>
      </c>
      <c r="E228" s="417"/>
      <c r="F228" s="417"/>
      <c r="G228" s="417">
        <v>0</v>
      </c>
      <c r="H228" s="230">
        <f>IFERROR(AVERAGEA(E228:G228),0)</f>
        <v>0</v>
      </c>
      <c r="I228" s="417">
        <v>0</v>
      </c>
      <c r="J228" s="420"/>
    </row>
    <row r="229" spans="1:10" ht="15" x14ac:dyDescent="0.25">
      <c r="A229" s="197" t="s">
        <v>397</v>
      </c>
      <c r="B229" s="26" t="s">
        <v>722</v>
      </c>
      <c r="C229" s="27" t="s">
        <v>711</v>
      </c>
      <c r="D229" s="27" t="s">
        <v>540</v>
      </c>
      <c r="E229" s="403"/>
      <c r="F229" s="403"/>
      <c r="G229" s="403"/>
      <c r="H229" s="230">
        <f>IFERROR(AVERAGEIF(E229:G229,"&gt;0",E229:G229),0)</f>
        <v>0</v>
      </c>
      <c r="I229" s="403"/>
      <c r="J229" s="420"/>
    </row>
    <row r="230" spans="1:10" ht="15" x14ac:dyDescent="0.2">
      <c r="A230" s="198" t="s">
        <v>398</v>
      </c>
      <c r="B230" s="26" t="s">
        <v>539</v>
      </c>
      <c r="C230" s="27"/>
      <c r="D230" s="27" t="s">
        <v>13</v>
      </c>
      <c r="E230" s="403"/>
      <c r="F230" s="403"/>
      <c r="G230" s="403"/>
      <c r="H230" s="230">
        <f>IFERROR(AVERAGEIF(E230:G230,"&gt;0",E230:G230),0)</f>
        <v>0</v>
      </c>
      <c r="I230" s="403"/>
      <c r="J230" s="418"/>
    </row>
    <row r="231" spans="1:10" x14ac:dyDescent="0.2">
      <c r="A231" s="230" t="s">
        <v>551</v>
      </c>
      <c r="B231" s="231" t="s">
        <v>723</v>
      </c>
      <c r="C231" s="230" t="s">
        <v>724</v>
      </c>
      <c r="D231" s="230" t="s">
        <v>264</v>
      </c>
      <c r="E231" s="230">
        <f>IFERROR(E215/E216,0)</f>
        <v>0</v>
      </c>
      <c r="F231" s="230">
        <f>IFERROR(F215/F216,0)</f>
        <v>0</v>
      </c>
      <c r="G231" s="230">
        <f>IFERROR(G215/G216,0)</f>
        <v>0</v>
      </c>
      <c r="H231" s="230">
        <f>IFERROR(H215/H216,0)</f>
        <v>0</v>
      </c>
      <c r="I231" s="230">
        <f>IFERROR(I215/I216,0)</f>
        <v>0</v>
      </c>
      <c r="J231" s="421"/>
    </row>
    <row r="232" spans="1:10" ht="28.5" x14ac:dyDescent="0.2">
      <c r="A232" s="230" t="s">
        <v>552</v>
      </c>
      <c r="B232" s="231" t="s">
        <v>725</v>
      </c>
      <c r="C232" s="230" t="s">
        <v>726</v>
      </c>
      <c r="D232" s="230" t="s">
        <v>727</v>
      </c>
      <c r="E232" s="230">
        <f>IFERROR((((E217*E218)+(E219*E220)+(E221*E222)+(E223*E224))/E215),0)</f>
        <v>0</v>
      </c>
      <c r="F232" s="230">
        <f>IFERROR((((F217*F218)+(F219*F220)+(F221*F222)+(F223*F224))/F215),0)</f>
        <v>0</v>
      </c>
      <c r="G232" s="230">
        <f>IFERROR((((G217*G218)+(G219*G220)+(G221*G222)+(G223*G224))/G215),0)</f>
        <v>0</v>
      </c>
      <c r="H232" s="230">
        <f>IFERROR((((H217*H218)+(H219*H220)+(H221*H222)+(H223*H224))/H215),0)</f>
        <v>0</v>
      </c>
      <c r="I232" s="230">
        <f>IFERROR((((I217*I218)+(I219*I220)+(I221*I222)+(I223*I224))/I215),0)</f>
        <v>0</v>
      </c>
      <c r="J232" s="421"/>
    </row>
    <row r="233" spans="1:10" ht="28.5" x14ac:dyDescent="0.2">
      <c r="A233" s="230" t="s">
        <v>553</v>
      </c>
      <c r="B233" s="231" t="s">
        <v>728</v>
      </c>
      <c r="C233" s="230" t="s">
        <v>729</v>
      </c>
      <c r="D233" s="230" t="s">
        <v>13</v>
      </c>
      <c r="E233" s="230">
        <f>IFERROR(((E217*E218)/((E217*E218)+(E219*E220)+(E221*E222)+(E223*E224))),0)</f>
        <v>0</v>
      </c>
      <c r="F233" s="230">
        <f>IFERROR(((F217*F218)/((F217*F218)+(F219*F220)+(F221*F222)+(F223*F224))),0)</f>
        <v>0</v>
      </c>
      <c r="G233" s="230">
        <f>IFERROR(((G217*G218)/((G217*G218)+(G219*G220)+(G221*G222)+(G223*G224))),0)</f>
        <v>0</v>
      </c>
      <c r="H233" s="230">
        <f>IFERROR(((H217*H218)/((H217*H218)+(H219*H220)+(H221*H222)+(H223*H224))),0)</f>
        <v>0</v>
      </c>
      <c r="I233" s="230">
        <f>IFERROR(((I217*I218)/((I217*I218)+(I219*I220)+(I221*I222)+(I223*I224))),0)</f>
        <v>0</v>
      </c>
      <c r="J233" s="421"/>
    </row>
    <row r="234" spans="1:10" ht="16.5" x14ac:dyDescent="0.3">
      <c r="A234" s="1009"/>
      <c r="B234" s="1010"/>
      <c r="C234" s="433"/>
      <c r="D234" s="434"/>
      <c r="E234" s="434"/>
      <c r="F234" s="434"/>
      <c r="G234" s="435"/>
      <c r="H234" s="18"/>
      <c r="I234" s="390"/>
      <c r="J234" s="390"/>
    </row>
    <row r="235" spans="1:10" ht="15" x14ac:dyDescent="0.2">
      <c r="A235" s="281" t="s">
        <v>736</v>
      </c>
      <c r="B235" s="309" t="s">
        <v>952</v>
      </c>
      <c r="C235" s="313" t="s">
        <v>524</v>
      </c>
      <c r="D235" s="311"/>
      <c r="E235" s="311"/>
      <c r="F235" s="311"/>
      <c r="G235" s="311"/>
      <c r="H235" s="311"/>
      <c r="I235" s="311"/>
      <c r="J235" s="411"/>
    </row>
    <row r="236" spans="1:10" ht="15" x14ac:dyDescent="0.2">
      <c r="A236" s="197" t="s">
        <v>5</v>
      </c>
      <c r="B236" s="26" t="s">
        <v>536</v>
      </c>
      <c r="C236" s="197"/>
      <c r="D236" s="527"/>
      <c r="E236" s="526"/>
      <c r="F236" s="526"/>
      <c r="G236" s="526"/>
      <c r="H236" s="526"/>
      <c r="I236" s="526"/>
      <c r="J236" s="526"/>
    </row>
    <row r="237" spans="1:10" x14ac:dyDescent="0.2">
      <c r="A237" s="197" t="s">
        <v>7</v>
      </c>
      <c r="B237" s="26" t="s">
        <v>537</v>
      </c>
      <c r="C237" s="27"/>
      <c r="D237" s="27" t="s">
        <v>264</v>
      </c>
      <c r="E237" s="417"/>
      <c r="F237" s="417"/>
      <c r="G237" s="417">
        <v>0</v>
      </c>
      <c r="H237" s="230">
        <f>IFERROR(AVERAGEA(E237:G237),0)</f>
        <v>0</v>
      </c>
      <c r="I237" s="417">
        <v>0</v>
      </c>
      <c r="J237" s="418"/>
    </row>
    <row r="238" spans="1:10" x14ac:dyDescent="0.2">
      <c r="A238" s="197" t="s">
        <v>9</v>
      </c>
      <c r="B238" s="26" t="s">
        <v>708</v>
      </c>
      <c r="C238" s="27" t="s">
        <v>127</v>
      </c>
      <c r="D238" s="27" t="s">
        <v>191</v>
      </c>
      <c r="E238" s="417"/>
      <c r="F238" s="417"/>
      <c r="G238" s="417">
        <v>0</v>
      </c>
      <c r="H238" s="230">
        <f>IFERROR(AVERAGEA(E238:G238),0)</f>
        <v>0</v>
      </c>
      <c r="I238" s="417">
        <v>0</v>
      </c>
      <c r="J238" s="418"/>
    </row>
    <row r="239" spans="1:10" x14ac:dyDescent="0.2">
      <c r="A239" s="197" t="s">
        <v>11</v>
      </c>
      <c r="B239" s="26" t="s">
        <v>709</v>
      </c>
      <c r="C239" s="27" t="s">
        <v>127</v>
      </c>
      <c r="D239" s="27" t="s">
        <v>163</v>
      </c>
      <c r="E239" s="417"/>
      <c r="F239" s="417"/>
      <c r="G239" s="417">
        <v>0</v>
      </c>
      <c r="H239" s="230">
        <f>IFERROR(AVERAGEA(E239:G239),0)</f>
        <v>0</v>
      </c>
      <c r="I239" s="417">
        <v>0</v>
      </c>
      <c r="J239" s="418"/>
    </row>
    <row r="240" spans="1:10" ht="15" x14ac:dyDescent="0.2">
      <c r="A240" s="197" t="s">
        <v>30</v>
      </c>
      <c r="B240" s="26" t="s">
        <v>710</v>
      </c>
      <c r="C240" s="27" t="s">
        <v>127</v>
      </c>
      <c r="D240" s="27" t="s">
        <v>191</v>
      </c>
      <c r="E240" s="417"/>
      <c r="F240" s="417"/>
      <c r="G240" s="417">
        <v>0</v>
      </c>
      <c r="H240" s="230">
        <f>IFERROR(AVERAGEA(E240:G240),0)</f>
        <v>0</v>
      </c>
      <c r="I240" s="419">
        <v>0</v>
      </c>
      <c r="J240" s="418"/>
    </row>
    <row r="241" spans="1:10" ht="15" x14ac:dyDescent="0.2">
      <c r="A241" s="197" t="s">
        <v>32</v>
      </c>
      <c r="B241" s="26" t="s">
        <v>525</v>
      </c>
      <c r="C241" s="27" t="s">
        <v>711</v>
      </c>
      <c r="D241" s="27" t="s">
        <v>540</v>
      </c>
      <c r="E241" s="403"/>
      <c r="F241" s="403"/>
      <c r="G241" s="403"/>
      <c r="H241" s="230">
        <f>IFERROR(AVERAGEIF(E241:G241,"&gt;0",E241:G241),0)</f>
        <v>0</v>
      </c>
      <c r="I241" s="403"/>
      <c r="J241" s="418"/>
    </row>
    <row r="242" spans="1:10" ht="15" x14ac:dyDescent="0.2">
      <c r="A242" s="197" t="s">
        <v>35</v>
      </c>
      <c r="B242" s="26" t="s">
        <v>712</v>
      </c>
      <c r="C242" s="27" t="s">
        <v>127</v>
      </c>
      <c r="D242" s="27" t="s">
        <v>191</v>
      </c>
      <c r="E242" s="417"/>
      <c r="F242" s="417"/>
      <c r="G242" s="417">
        <v>0</v>
      </c>
      <c r="H242" s="230">
        <f>IFERROR(AVERAGEA(E242:G242),0)</f>
        <v>0</v>
      </c>
      <c r="I242" s="419">
        <v>0</v>
      </c>
      <c r="J242" s="418"/>
    </row>
    <row r="243" spans="1:10" ht="15" x14ac:dyDescent="0.2">
      <c r="A243" s="197" t="s">
        <v>38</v>
      </c>
      <c r="B243" s="26" t="s">
        <v>713</v>
      </c>
      <c r="C243" s="27" t="s">
        <v>711</v>
      </c>
      <c r="D243" s="27" t="s">
        <v>540</v>
      </c>
      <c r="E243" s="403"/>
      <c r="F243" s="403"/>
      <c r="G243" s="403"/>
      <c r="H243" s="230">
        <f>IFERROR(AVERAGEIF(E243:G243,"&gt;0",E243:G243),0)</f>
        <v>0</v>
      </c>
      <c r="I243" s="403"/>
      <c r="J243" s="418"/>
    </row>
    <row r="244" spans="1:10" ht="15" x14ac:dyDescent="0.2">
      <c r="A244" s="197" t="s">
        <v>39</v>
      </c>
      <c r="B244" s="26" t="s">
        <v>714</v>
      </c>
      <c r="C244" s="27" t="s">
        <v>127</v>
      </c>
      <c r="D244" s="27" t="s">
        <v>191</v>
      </c>
      <c r="E244" s="417"/>
      <c r="F244" s="417"/>
      <c r="G244" s="417">
        <v>0</v>
      </c>
      <c r="H244" s="230">
        <f>IFERROR(AVERAGEA(E244:G244),0)</f>
        <v>0</v>
      </c>
      <c r="I244" s="419">
        <v>0</v>
      </c>
      <c r="J244" s="418"/>
    </row>
    <row r="245" spans="1:10" ht="15" x14ac:dyDescent="0.2">
      <c r="A245" s="197" t="s">
        <v>169</v>
      </c>
      <c r="B245" s="26" t="s">
        <v>715</v>
      </c>
      <c r="C245" s="27" t="s">
        <v>711</v>
      </c>
      <c r="D245" s="27" t="s">
        <v>540</v>
      </c>
      <c r="E245" s="403"/>
      <c r="F245" s="403"/>
      <c r="G245" s="403"/>
      <c r="H245" s="230">
        <f>IFERROR(AVERAGEIF(E245:G245,"&gt;0",E245:G245),0)</f>
        <v>0</v>
      </c>
      <c r="I245" s="403"/>
      <c r="J245" s="418"/>
    </row>
    <row r="246" spans="1:10" ht="15" x14ac:dyDescent="0.2">
      <c r="A246" s="197" t="s">
        <v>171</v>
      </c>
      <c r="B246" s="26" t="s">
        <v>716</v>
      </c>
      <c r="C246" s="27" t="s">
        <v>127</v>
      </c>
      <c r="D246" s="27" t="s">
        <v>191</v>
      </c>
      <c r="E246" s="417"/>
      <c r="F246" s="417"/>
      <c r="G246" s="417">
        <v>0</v>
      </c>
      <c r="H246" s="230">
        <f>IFERROR(AVERAGEA(E246:G246),0)</f>
        <v>0</v>
      </c>
      <c r="I246" s="419">
        <v>0</v>
      </c>
      <c r="J246" s="418"/>
    </row>
    <row r="247" spans="1:10" ht="15" x14ac:dyDescent="0.2">
      <c r="A247" s="197" t="s">
        <v>271</v>
      </c>
      <c r="B247" s="26" t="s">
        <v>717</v>
      </c>
      <c r="C247" s="27" t="s">
        <v>711</v>
      </c>
      <c r="D247" s="27" t="s">
        <v>540</v>
      </c>
      <c r="E247" s="403"/>
      <c r="F247" s="403"/>
      <c r="G247" s="403"/>
      <c r="H247" s="230">
        <f>IFERROR(AVERAGEIF(E247:G247,"&gt;0",E247:G247),0)</f>
        <v>0</v>
      </c>
      <c r="I247" s="403"/>
      <c r="J247" s="418"/>
    </row>
    <row r="248" spans="1:10" ht="15" x14ac:dyDescent="0.2">
      <c r="A248" s="197" t="s">
        <v>273</v>
      </c>
      <c r="B248" s="26" t="s">
        <v>718</v>
      </c>
      <c r="C248" s="27" t="s">
        <v>127</v>
      </c>
      <c r="D248" s="27" t="s">
        <v>268</v>
      </c>
      <c r="E248" s="417"/>
      <c r="F248" s="417"/>
      <c r="G248" s="417">
        <v>0</v>
      </c>
      <c r="H248" s="230">
        <f>IFERROR(AVERAGEIF(E248:G248,"&gt;0",E248:G248),0)</f>
        <v>0</v>
      </c>
      <c r="I248" s="419">
        <v>0</v>
      </c>
      <c r="J248" s="418"/>
    </row>
    <row r="249" spans="1:10" ht="15" x14ac:dyDescent="0.2">
      <c r="A249" s="198" t="s">
        <v>274</v>
      </c>
      <c r="B249" s="26" t="s">
        <v>719</v>
      </c>
      <c r="C249" s="27" t="s">
        <v>711</v>
      </c>
      <c r="D249" s="27" t="s">
        <v>13</v>
      </c>
      <c r="E249" s="403"/>
      <c r="F249" s="403"/>
      <c r="G249" s="403"/>
      <c r="H249" s="230">
        <f>IFERROR(AVERAGEIF(E249:G249,"&gt;0",E249:G249),0)</f>
        <v>0</v>
      </c>
      <c r="I249" s="403"/>
      <c r="J249" s="418"/>
    </row>
    <row r="250" spans="1:10" ht="15" x14ac:dyDescent="0.2">
      <c r="A250" s="197" t="s">
        <v>275</v>
      </c>
      <c r="B250" s="26" t="s">
        <v>720</v>
      </c>
      <c r="C250" s="27" t="s">
        <v>711</v>
      </c>
      <c r="D250" s="27" t="s">
        <v>538</v>
      </c>
      <c r="E250" s="403"/>
      <c r="F250" s="403"/>
      <c r="G250" s="403"/>
      <c r="H250" s="230">
        <f>IFERROR(AVERAGEIF(E250:G250,"&gt;0",E250:G250),0)</f>
        <v>0</v>
      </c>
      <c r="I250" s="403"/>
      <c r="J250" s="418"/>
    </row>
    <row r="251" spans="1:10" ht="15" x14ac:dyDescent="0.25">
      <c r="A251" s="197" t="s">
        <v>396</v>
      </c>
      <c r="B251" s="26" t="s">
        <v>721</v>
      </c>
      <c r="C251" s="27" t="s">
        <v>711</v>
      </c>
      <c r="D251" s="27" t="s">
        <v>268</v>
      </c>
      <c r="E251" s="417"/>
      <c r="F251" s="417"/>
      <c r="G251" s="417">
        <v>0</v>
      </c>
      <c r="H251" s="230">
        <f>IFERROR(AVERAGEA(E251:G251),0)</f>
        <v>0</v>
      </c>
      <c r="I251" s="417">
        <v>0</v>
      </c>
      <c r="J251" s="420"/>
    </row>
    <row r="252" spans="1:10" ht="15" x14ac:dyDescent="0.25">
      <c r="A252" s="197" t="s">
        <v>397</v>
      </c>
      <c r="B252" s="26" t="s">
        <v>722</v>
      </c>
      <c r="C252" s="27" t="s">
        <v>711</v>
      </c>
      <c r="D252" s="27" t="s">
        <v>540</v>
      </c>
      <c r="E252" s="403"/>
      <c r="F252" s="403"/>
      <c r="G252" s="403"/>
      <c r="H252" s="230">
        <f>IFERROR(AVERAGEIF(E252:G252,"&gt;0",E252:G252),0)</f>
        <v>0</v>
      </c>
      <c r="I252" s="403"/>
      <c r="J252" s="420"/>
    </row>
    <row r="253" spans="1:10" ht="15" x14ac:dyDescent="0.2">
      <c r="A253" s="198" t="s">
        <v>398</v>
      </c>
      <c r="B253" s="26" t="s">
        <v>539</v>
      </c>
      <c r="C253" s="27"/>
      <c r="D253" s="27" t="s">
        <v>13</v>
      </c>
      <c r="E253" s="403"/>
      <c r="F253" s="403"/>
      <c r="G253" s="403"/>
      <c r="H253" s="230">
        <f>IFERROR(AVERAGEIF(E253:G253,"&gt;0",E253:G253),0)</f>
        <v>0</v>
      </c>
      <c r="I253" s="403"/>
      <c r="J253" s="418"/>
    </row>
    <row r="254" spans="1:10" x14ac:dyDescent="0.2">
      <c r="A254" s="230" t="s">
        <v>551</v>
      </c>
      <c r="B254" s="231" t="s">
        <v>723</v>
      </c>
      <c r="C254" s="230" t="s">
        <v>724</v>
      </c>
      <c r="D254" s="230" t="s">
        <v>264</v>
      </c>
      <c r="E254" s="230">
        <f>IFERROR(E238/E239,0)</f>
        <v>0</v>
      </c>
      <c r="F254" s="230">
        <f>IFERROR(F238/F239,0)</f>
        <v>0</v>
      </c>
      <c r="G254" s="230">
        <f>IFERROR(G238/G239,0)</f>
        <v>0</v>
      </c>
      <c r="H254" s="230">
        <f>IFERROR(H238/H239,0)</f>
        <v>0</v>
      </c>
      <c r="I254" s="230">
        <f>IFERROR(I238/I239,0)</f>
        <v>0</v>
      </c>
      <c r="J254" s="421"/>
    </row>
    <row r="255" spans="1:10" ht="28.5" x14ac:dyDescent="0.2">
      <c r="A255" s="230" t="s">
        <v>552</v>
      </c>
      <c r="B255" s="231" t="s">
        <v>725</v>
      </c>
      <c r="C255" s="230" t="s">
        <v>726</v>
      </c>
      <c r="D255" s="230" t="s">
        <v>727</v>
      </c>
      <c r="E255" s="230">
        <f>IFERROR((((E240*E241)+(E242*E243)+(E244*E245)+(E246*E247))/E238),0)</f>
        <v>0</v>
      </c>
      <c r="F255" s="230">
        <f>IFERROR((((F240*F241)+(F242*F243)+(F244*F245)+(F246*F247))/F238),0)</f>
        <v>0</v>
      </c>
      <c r="G255" s="230">
        <f>IFERROR((((G240*G241)+(G242*G243)+(G244*G245)+(G246*G247))/G238),0)</f>
        <v>0</v>
      </c>
      <c r="H255" s="230">
        <f>IFERROR((((H240*H241)+(H242*H243)+(H244*H245)+(H246*H247))/H238),0)</f>
        <v>0</v>
      </c>
      <c r="I255" s="230">
        <f>IFERROR((((I240*I241)+(I242*I243)+(I244*I245)+(I246*I247))/I238),0)</f>
        <v>0</v>
      </c>
      <c r="J255" s="421"/>
    </row>
    <row r="256" spans="1:10" ht="28.5" x14ac:dyDescent="0.2">
      <c r="A256" s="230" t="s">
        <v>553</v>
      </c>
      <c r="B256" s="231" t="s">
        <v>728</v>
      </c>
      <c r="C256" s="230" t="s">
        <v>729</v>
      </c>
      <c r="D256" s="230" t="s">
        <v>13</v>
      </c>
      <c r="E256" s="230">
        <f>IFERROR(((E240*E241)/((E240*E241)+(E242*E243)+(E244*E245)+(E246*E247))),0)</f>
        <v>0</v>
      </c>
      <c r="F256" s="230">
        <f>IFERROR(((F240*F241)/((F240*F241)+(F242*F243)+(F244*F245)+(F246*F247))),0)</f>
        <v>0</v>
      </c>
      <c r="G256" s="230">
        <f>IFERROR(((G240*G241)/((G240*G241)+(G242*G243)+(G244*G245)+(G246*G247))),0)</f>
        <v>0</v>
      </c>
      <c r="H256" s="230">
        <f>IFERROR(((H240*H241)/((H240*H241)+(H242*H243)+(H244*H245)+(H246*H247))),0)</f>
        <v>0</v>
      </c>
      <c r="I256" s="230">
        <f>IFERROR(((I240*I241)/((I240*I241)+(I242*I243)+(I244*I245)+(I246*I247))),0)</f>
        <v>0</v>
      </c>
      <c r="J256" s="421"/>
    </row>
    <row r="257" spans="1:10" ht="15" x14ac:dyDescent="0.2">
      <c r="A257" s="58"/>
      <c r="B257" s="1011"/>
      <c r="C257" s="438"/>
      <c r="D257" s="438"/>
      <c r="E257" s="58"/>
      <c r="F257" s="436"/>
      <c r="G257" s="436"/>
      <c r="H257" s="405"/>
      <c r="I257" s="390"/>
      <c r="J257" s="437"/>
    </row>
    <row r="258" spans="1:10" ht="15" x14ac:dyDescent="0.2">
      <c r="A258" s="281" t="s">
        <v>737</v>
      </c>
      <c r="B258" s="309" t="s">
        <v>730</v>
      </c>
      <c r="C258" s="313" t="s">
        <v>524</v>
      </c>
      <c r="D258" s="311"/>
      <c r="E258" s="311"/>
      <c r="F258" s="311"/>
      <c r="G258" s="311"/>
      <c r="H258" s="311"/>
      <c r="I258" s="311"/>
      <c r="J258" s="411"/>
    </row>
    <row r="259" spans="1:10" ht="15" x14ac:dyDescent="0.2">
      <c r="A259" s="197" t="s">
        <v>5</v>
      </c>
      <c r="B259" s="26" t="s">
        <v>536</v>
      </c>
      <c r="C259" s="197"/>
      <c r="D259" s="527"/>
      <c r="E259" s="526"/>
      <c r="F259" s="526"/>
      <c r="G259" s="526"/>
      <c r="H259" s="526"/>
      <c r="I259" s="526"/>
      <c r="J259" s="526"/>
    </row>
    <row r="260" spans="1:10" x14ac:dyDescent="0.2">
      <c r="A260" s="197" t="s">
        <v>7</v>
      </c>
      <c r="B260" s="26" t="s">
        <v>537</v>
      </c>
      <c r="C260" s="27"/>
      <c r="D260" s="27" t="s">
        <v>264</v>
      </c>
      <c r="E260" s="417"/>
      <c r="F260" s="417"/>
      <c r="G260" s="417">
        <v>0</v>
      </c>
      <c r="H260" s="230">
        <f>IFERROR(AVERAGEA(E260:G260),0)</f>
        <v>0</v>
      </c>
      <c r="I260" s="417">
        <v>0</v>
      </c>
      <c r="J260" s="418"/>
    </row>
    <row r="261" spans="1:10" x14ac:dyDescent="0.2">
      <c r="A261" s="197" t="s">
        <v>9</v>
      </c>
      <c r="B261" s="26" t="s">
        <v>708</v>
      </c>
      <c r="C261" s="27" t="s">
        <v>127</v>
      </c>
      <c r="D261" s="27" t="s">
        <v>191</v>
      </c>
      <c r="E261" s="417"/>
      <c r="F261" s="417"/>
      <c r="G261" s="417">
        <v>0</v>
      </c>
      <c r="H261" s="230">
        <f>IFERROR(AVERAGEA(E261:G261),0)</f>
        <v>0</v>
      </c>
      <c r="I261" s="417">
        <v>0</v>
      </c>
      <c r="J261" s="418"/>
    </row>
    <row r="262" spans="1:10" x14ac:dyDescent="0.2">
      <c r="A262" s="197" t="s">
        <v>11</v>
      </c>
      <c r="B262" s="26" t="s">
        <v>709</v>
      </c>
      <c r="C262" s="27" t="s">
        <v>127</v>
      </c>
      <c r="D262" s="27" t="s">
        <v>163</v>
      </c>
      <c r="E262" s="417"/>
      <c r="F262" s="417"/>
      <c r="G262" s="417">
        <v>0</v>
      </c>
      <c r="H262" s="230">
        <f>IFERROR(AVERAGEA(E262:G262),0)</f>
        <v>0</v>
      </c>
      <c r="I262" s="417">
        <v>0</v>
      </c>
      <c r="J262" s="418"/>
    </row>
    <row r="263" spans="1:10" ht="15" x14ac:dyDescent="0.2">
      <c r="A263" s="197" t="s">
        <v>30</v>
      </c>
      <c r="B263" s="26" t="s">
        <v>710</v>
      </c>
      <c r="C263" s="27" t="s">
        <v>127</v>
      </c>
      <c r="D263" s="27" t="s">
        <v>191</v>
      </c>
      <c r="E263" s="417"/>
      <c r="F263" s="417"/>
      <c r="G263" s="417">
        <v>0</v>
      </c>
      <c r="H263" s="230">
        <f>IFERROR(AVERAGEA(E263:G263),0)</f>
        <v>0</v>
      </c>
      <c r="I263" s="419">
        <v>0</v>
      </c>
      <c r="J263" s="418"/>
    </row>
    <row r="264" spans="1:10" ht="15" x14ac:dyDescent="0.2">
      <c r="A264" s="197" t="s">
        <v>32</v>
      </c>
      <c r="B264" s="26" t="s">
        <v>525</v>
      </c>
      <c r="C264" s="27" t="s">
        <v>711</v>
      </c>
      <c r="D264" s="27" t="s">
        <v>540</v>
      </c>
      <c r="E264" s="403"/>
      <c r="F264" s="403"/>
      <c r="G264" s="403"/>
      <c r="H264" s="230">
        <f>IFERROR(AVERAGEIF(E264:G264,"&gt;0",E264:G264),0)</f>
        <v>0</v>
      </c>
      <c r="I264" s="403"/>
      <c r="J264" s="418"/>
    </row>
    <row r="265" spans="1:10" ht="15" x14ac:dyDescent="0.2">
      <c r="A265" s="197" t="s">
        <v>35</v>
      </c>
      <c r="B265" s="26" t="s">
        <v>712</v>
      </c>
      <c r="C265" s="27" t="s">
        <v>127</v>
      </c>
      <c r="D265" s="27" t="s">
        <v>191</v>
      </c>
      <c r="E265" s="417"/>
      <c r="F265" s="417"/>
      <c r="G265" s="417">
        <v>0</v>
      </c>
      <c r="H265" s="230">
        <f>IFERROR(AVERAGEA(E265:G265),0)</f>
        <v>0</v>
      </c>
      <c r="I265" s="419">
        <v>0</v>
      </c>
      <c r="J265" s="418"/>
    </row>
    <row r="266" spans="1:10" ht="15" x14ac:dyDescent="0.2">
      <c r="A266" s="197" t="s">
        <v>38</v>
      </c>
      <c r="B266" s="26" t="s">
        <v>713</v>
      </c>
      <c r="C266" s="27" t="s">
        <v>711</v>
      </c>
      <c r="D266" s="27" t="s">
        <v>540</v>
      </c>
      <c r="E266" s="403"/>
      <c r="F266" s="403"/>
      <c r="G266" s="403"/>
      <c r="H266" s="230">
        <f>IFERROR(AVERAGEIF(E266:G266,"&gt;0",E266:G266),0)</f>
        <v>0</v>
      </c>
      <c r="I266" s="403"/>
      <c r="J266" s="418"/>
    </row>
    <row r="267" spans="1:10" ht="15" x14ac:dyDescent="0.2">
      <c r="A267" s="197" t="s">
        <v>39</v>
      </c>
      <c r="B267" s="26" t="s">
        <v>714</v>
      </c>
      <c r="C267" s="27" t="s">
        <v>127</v>
      </c>
      <c r="D267" s="27" t="s">
        <v>191</v>
      </c>
      <c r="E267" s="417"/>
      <c r="F267" s="417"/>
      <c r="G267" s="417">
        <v>0</v>
      </c>
      <c r="H267" s="230">
        <f>IFERROR(AVERAGEA(E267:G267),0)</f>
        <v>0</v>
      </c>
      <c r="I267" s="419">
        <v>0</v>
      </c>
      <c r="J267" s="418"/>
    </row>
    <row r="268" spans="1:10" ht="15" x14ac:dyDescent="0.2">
      <c r="A268" s="197" t="s">
        <v>169</v>
      </c>
      <c r="B268" s="26" t="s">
        <v>715</v>
      </c>
      <c r="C268" s="27" t="s">
        <v>711</v>
      </c>
      <c r="D268" s="27" t="s">
        <v>540</v>
      </c>
      <c r="E268" s="403"/>
      <c r="F268" s="403"/>
      <c r="G268" s="403"/>
      <c r="H268" s="230">
        <f>IFERROR(AVERAGEIF(E268:G268,"&gt;0",E268:G268),0)</f>
        <v>0</v>
      </c>
      <c r="I268" s="403"/>
      <c r="J268" s="418"/>
    </row>
    <row r="269" spans="1:10" ht="15" x14ac:dyDescent="0.2">
      <c r="A269" s="197" t="s">
        <v>171</v>
      </c>
      <c r="B269" s="26" t="s">
        <v>716</v>
      </c>
      <c r="C269" s="27" t="s">
        <v>127</v>
      </c>
      <c r="D269" s="27" t="s">
        <v>191</v>
      </c>
      <c r="E269" s="417"/>
      <c r="F269" s="417"/>
      <c r="G269" s="417">
        <v>0</v>
      </c>
      <c r="H269" s="230">
        <f>IFERROR(AVERAGEA(E269:G269),0)</f>
        <v>0</v>
      </c>
      <c r="I269" s="419">
        <v>0</v>
      </c>
      <c r="J269" s="418"/>
    </row>
    <row r="270" spans="1:10" ht="15" x14ac:dyDescent="0.2">
      <c r="A270" s="197" t="s">
        <v>271</v>
      </c>
      <c r="B270" s="26" t="s">
        <v>717</v>
      </c>
      <c r="C270" s="27" t="s">
        <v>711</v>
      </c>
      <c r="D270" s="27" t="s">
        <v>540</v>
      </c>
      <c r="E270" s="403"/>
      <c r="F270" s="403"/>
      <c r="G270" s="403"/>
      <c r="H270" s="230">
        <f>IFERROR(AVERAGEIF(E270:G270,"&gt;0",E270:G270),0)</f>
        <v>0</v>
      </c>
      <c r="I270" s="403"/>
      <c r="J270" s="418"/>
    </row>
    <row r="271" spans="1:10" ht="15" x14ac:dyDescent="0.2">
      <c r="A271" s="197" t="s">
        <v>273</v>
      </c>
      <c r="B271" s="26" t="s">
        <v>718</v>
      </c>
      <c r="C271" s="27" t="s">
        <v>127</v>
      </c>
      <c r="D271" s="27" t="s">
        <v>268</v>
      </c>
      <c r="E271" s="417"/>
      <c r="F271" s="417"/>
      <c r="G271" s="417">
        <v>0</v>
      </c>
      <c r="H271" s="230">
        <f>IFERROR(AVERAGEIF(E271:G271,"&gt;0",E271:G271),0)</f>
        <v>0</v>
      </c>
      <c r="I271" s="419">
        <v>0</v>
      </c>
      <c r="J271" s="418"/>
    </row>
    <row r="272" spans="1:10" ht="15" x14ac:dyDescent="0.2">
      <c r="A272" s="198" t="s">
        <v>274</v>
      </c>
      <c r="B272" s="26" t="s">
        <v>719</v>
      </c>
      <c r="C272" s="27" t="s">
        <v>711</v>
      </c>
      <c r="D272" s="27" t="s">
        <v>13</v>
      </c>
      <c r="E272" s="403"/>
      <c r="F272" s="403"/>
      <c r="G272" s="403"/>
      <c r="H272" s="230">
        <f>IFERROR(AVERAGEIF(E272:G272,"&gt;0",E272:G272),0)</f>
        <v>0</v>
      </c>
      <c r="I272" s="403"/>
      <c r="J272" s="418"/>
    </row>
    <row r="273" spans="1:10" ht="15" x14ac:dyDescent="0.2">
      <c r="A273" s="197" t="s">
        <v>275</v>
      </c>
      <c r="B273" s="26" t="s">
        <v>720</v>
      </c>
      <c r="C273" s="27" t="s">
        <v>711</v>
      </c>
      <c r="D273" s="27" t="s">
        <v>538</v>
      </c>
      <c r="E273" s="403"/>
      <c r="F273" s="403"/>
      <c r="G273" s="403"/>
      <c r="H273" s="230">
        <f>IFERROR(AVERAGEIF(E273:G273,"&gt;0",E273:G273),0)</f>
        <v>0</v>
      </c>
      <c r="I273" s="403"/>
      <c r="J273" s="418"/>
    </row>
    <row r="274" spans="1:10" ht="15" x14ac:dyDescent="0.25">
      <c r="A274" s="197" t="s">
        <v>396</v>
      </c>
      <c r="B274" s="26" t="s">
        <v>721</v>
      </c>
      <c r="C274" s="27" t="s">
        <v>711</v>
      </c>
      <c r="D274" s="27" t="s">
        <v>268</v>
      </c>
      <c r="E274" s="417"/>
      <c r="F274" s="417"/>
      <c r="G274" s="417">
        <v>0</v>
      </c>
      <c r="H274" s="230">
        <f>IFERROR(AVERAGEA(E274:G274),0)</f>
        <v>0</v>
      </c>
      <c r="I274" s="417">
        <v>0</v>
      </c>
      <c r="J274" s="420"/>
    </row>
    <row r="275" spans="1:10" ht="15" x14ac:dyDescent="0.25">
      <c r="A275" s="197" t="s">
        <v>397</v>
      </c>
      <c r="B275" s="26" t="s">
        <v>722</v>
      </c>
      <c r="C275" s="27" t="s">
        <v>711</v>
      </c>
      <c r="D275" s="27" t="s">
        <v>540</v>
      </c>
      <c r="E275" s="403"/>
      <c r="F275" s="403"/>
      <c r="G275" s="403"/>
      <c r="H275" s="230">
        <f>IFERROR(AVERAGEIF(E275:G275,"&gt;0",E275:G275),0)</f>
        <v>0</v>
      </c>
      <c r="I275" s="403"/>
      <c r="J275" s="420"/>
    </row>
    <row r="276" spans="1:10" ht="15" x14ac:dyDescent="0.2">
      <c r="A276" s="198" t="s">
        <v>398</v>
      </c>
      <c r="B276" s="26" t="s">
        <v>539</v>
      </c>
      <c r="C276" s="27"/>
      <c r="D276" s="27" t="s">
        <v>13</v>
      </c>
      <c r="E276" s="403"/>
      <c r="F276" s="403"/>
      <c r="G276" s="403"/>
      <c r="H276" s="230">
        <f>IFERROR(AVERAGEIF(E276:G276,"&gt;0",E276:G276),0)</f>
        <v>0</v>
      </c>
      <c r="I276" s="403"/>
      <c r="J276" s="418"/>
    </row>
    <row r="277" spans="1:10" x14ac:dyDescent="0.2">
      <c r="A277" s="230" t="s">
        <v>551</v>
      </c>
      <c r="B277" s="231" t="s">
        <v>723</v>
      </c>
      <c r="C277" s="230" t="s">
        <v>724</v>
      </c>
      <c r="D277" s="230" t="s">
        <v>264</v>
      </c>
      <c r="E277" s="230">
        <f>IFERROR(E261/E262,0)</f>
        <v>0</v>
      </c>
      <c r="F277" s="230">
        <f>IFERROR(F261/F262,0)</f>
        <v>0</v>
      </c>
      <c r="G277" s="230">
        <f>IFERROR(G261/G262,0)</f>
        <v>0</v>
      </c>
      <c r="H277" s="230">
        <f>IFERROR(H261/H262,0)</f>
        <v>0</v>
      </c>
      <c r="I277" s="230">
        <f>IFERROR(I261/I262,0)</f>
        <v>0</v>
      </c>
      <c r="J277" s="421"/>
    </row>
    <row r="278" spans="1:10" ht="28.5" x14ac:dyDescent="0.2">
      <c r="A278" s="230" t="s">
        <v>552</v>
      </c>
      <c r="B278" s="231" t="s">
        <v>725</v>
      </c>
      <c r="C278" s="230" t="s">
        <v>726</v>
      </c>
      <c r="D278" s="230" t="s">
        <v>727</v>
      </c>
      <c r="E278" s="230">
        <f>IFERROR((((E263*E264)+(E265*E266)+(E267*E268)+(E269*E270))/E261),0)</f>
        <v>0</v>
      </c>
      <c r="F278" s="230">
        <f>IFERROR((((F263*F264)+(F265*F266)+(F267*F268)+(F269*F270))/F261),0)</f>
        <v>0</v>
      </c>
      <c r="G278" s="230">
        <f>IFERROR((((G263*G264)+(G265*G266)+(G267*G268)+(G269*G270))/G261),0)</f>
        <v>0</v>
      </c>
      <c r="H278" s="230">
        <f>IFERROR((((H263*H264)+(H265*H266)+(H267*H268)+(H269*H270))/H261),0)</f>
        <v>0</v>
      </c>
      <c r="I278" s="230">
        <f>IFERROR((((I263*I264)+(I265*I266)+(I267*I268)+(I269*I270))/I261),0)</f>
        <v>0</v>
      </c>
      <c r="J278" s="421"/>
    </row>
    <row r="279" spans="1:10" ht="28.5" x14ac:dyDescent="0.2">
      <c r="A279" s="230" t="s">
        <v>553</v>
      </c>
      <c r="B279" s="231" t="s">
        <v>728</v>
      </c>
      <c r="C279" s="230" t="s">
        <v>729</v>
      </c>
      <c r="D279" s="230" t="s">
        <v>13</v>
      </c>
      <c r="E279" s="230">
        <f>IFERROR(((E263*E264)/((E263*E264)+(E265*E266)+(E267*E268)+(E269*E270))),0)</f>
        <v>0</v>
      </c>
      <c r="F279" s="230">
        <f>IFERROR(((F263*F264)/((F263*F264)+(F265*F266)+(F267*F268)+(F269*F270))),0)</f>
        <v>0</v>
      </c>
      <c r="G279" s="230">
        <f>IFERROR(((G263*G264)/((G263*G264)+(G265*G266)+(G267*G268)+(G269*G270))),0)</f>
        <v>0</v>
      </c>
      <c r="H279" s="230">
        <f>IFERROR(((H263*H264)/((H263*H264)+(H265*H266)+(H267*H268)+(H269*H270))),0)</f>
        <v>0</v>
      </c>
      <c r="I279" s="230">
        <f>IFERROR(((I263*I264)/((I263*I264)+(I265*I266)+(I267*I268)+(I269*I270))),0)</f>
        <v>0</v>
      </c>
      <c r="J279" s="421"/>
    </row>
    <row r="280" spans="1:10" ht="15" x14ac:dyDescent="0.2">
      <c r="A280" s="1012"/>
      <c r="B280" s="1013"/>
      <c r="C280" s="440"/>
      <c r="D280" s="439"/>
      <c r="E280" s="439"/>
      <c r="F280" s="439"/>
      <c r="G280" s="439"/>
      <c r="H280" s="439"/>
      <c r="I280" s="439"/>
      <c r="J280" s="437"/>
    </row>
    <row r="281" spans="1:10" ht="15" x14ac:dyDescent="0.2">
      <c r="A281" s="281" t="s">
        <v>739</v>
      </c>
      <c r="B281" s="309" t="s">
        <v>731</v>
      </c>
      <c r="C281" s="313" t="s">
        <v>524</v>
      </c>
      <c r="D281" s="311"/>
      <c r="E281" s="311"/>
      <c r="F281" s="311"/>
      <c r="G281" s="311"/>
      <c r="H281" s="311"/>
      <c r="I281" s="311"/>
      <c r="J281" s="411"/>
    </row>
    <row r="282" spans="1:10" ht="15" x14ac:dyDescent="0.2">
      <c r="A282" s="197" t="s">
        <v>5</v>
      </c>
      <c r="B282" s="26" t="s">
        <v>536</v>
      </c>
      <c r="C282" s="197"/>
      <c r="D282" s="527"/>
      <c r="E282" s="526"/>
      <c r="F282" s="526"/>
      <c r="G282" s="526"/>
      <c r="H282" s="526"/>
      <c r="I282" s="526"/>
      <c r="J282" s="526"/>
    </row>
    <row r="283" spans="1:10" x14ac:dyDescent="0.2">
      <c r="A283" s="197" t="s">
        <v>7</v>
      </c>
      <c r="B283" s="26" t="s">
        <v>537</v>
      </c>
      <c r="C283" s="27"/>
      <c r="D283" s="27" t="s">
        <v>264</v>
      </c>
      <c r="E283" s="417"/>
      <c r="F283" s="417"/>
      <c r="G283" s="417">
        <v>0</v>
      </c>
      <c r="H283" s="230">
        <f>IFERROR(AVERAGEA(E283:G283),0)</f>
        <v>0</v>
      </c>
      <c r="I283" s="417">
        <v>0</v>
      </c>
      <c r="J283" s="418"/>
    </row>
    <row r="284" spans="1:10" x14ac:dyDescent="0.2">
      <c r="A284" s="197" t="s">
        <v>9</v>
      </c>
      <c r="B284" s="26" t="s">
        <v>708</v>
      </c>
      <c r="C284" s="27" t="s">
        <v>127</v>
      </c>
      <c r="D284" s="27" t="s">
        <v>191</v>
      </c>
      <c r="E284" s="417"/>
      <c r="F284" s="417"/>
      <c r="G284" s="417">
        <v>0</v>
      </c>
      <c r="H284" s="230">
        <f>IFERROR(AVERAGEA(E284:G284),0)</f>
        <v>0</v>
      </c>
      <c r="I284" s="417">
        <v>0</v>
      </c>
      <c r="J284" s="418"/>
    </row>
    <row r="285" spans="1:10" x14ac:dyDescent="0.2">
      <c r="A285" s="197" t="s">
        <v>11</v>
      </c>
      <c r="B285" s="26" t="s">
        <v>709</v>
      </c>
      <c r="C285" s="27" t="s">
        <v>127</v>
      </c>
      <c r="D285" s="27" t="s">
        <v>163</v>
      </c>
      <c r="E285" s="417"/>
      <c r="F285" s="417"/>
      <c r="G285" s="417">
        <v>0</v>
      </c>
      <c r="H285" s="230">
        <f>IFERROR(AVERAGEA(E285:G285),0)</f>
        <v>0</v>
      </c>
      <c r="I285" s="417">
        <v>0</v>
      </c>
      <c r="J285" s="418"/>
    </row>
    <row r="286" spans="1:10" ht="15" x14ac:dyDescent="0.2">
      <c r="A286" s="197" t="s">
        <v>30</v>
      </c>
      <c r="B286" s="26" t="s">
        <v>710</v>
      </c>
      <c r="C286" s="27" t="s">
        <v>127</v>
      </c>
      <c r="D286" s="27" t="s">
        <v>191</v>
      </c>
      <c r="E286" s="417"/>
      <c r="F286" s="417"/>
      <c r="G286" s="417">
        <v>0</v>
      </c>
      <c r="H286" s="230">
        <f>IFERROR(AVERAGEA(E286:G286),0)</f>
        <v>0</v>
      </c>
      <c r="I286" s="419">
        <v>0</v>
      </c>
      <c r="J286" s="418"/>
    </row>
    <row r="287" spans="1:10" ht="15" x14ac:dyDescent="0.2">
      <c r="A287" s="197" t="s">
        <v>32</v>
      </c>
      <c r="B287" s="26" t="s">
        <v>525</v>
      </c>
      <c r="C287" s="27" t="s">
        <v>711</v>
      </c>
      <c r="D287" s="27" t="s">
        <v>540</v>
      </c>
      <c r="E287" s="403"/>
      <c r="F287" s="403"/>
      <c r="G287" s="403"/>
      <c r="H287" s="230">
        <f>IFERROR(AVERAGEIF(E287:G287,"&gt;0",E287:G287),0)</f>
        <v>0</v>
      </c>
      <c r="I287" s="403"/>
      <c r="J287" s="418"/>
    </row>
    <row r="288" spans="1:10" ht="15" x14ac:dyDescent="0.2">
      <c r="A288" s="197" t="s">
        <v>35</v>
      </c>
      <c r="B288" s="26" t="s">
        <v>712</v>
      </c>
      <c r="C288" s="27" t="s">
        <v>127</v>
      </c>
      <c r="D288" s="27" t="s">
        <v>191</v>
      </c>
      <c r="E288" s="417"/>
      <c r="F288" s="417"/>
      <c r="G288" s="417">
        <v>0</v>
      </c>
      <c r="H288" s="230">
        <f>IFERROR(AVERAGEA(E288:G288),0)</f>
        <v>0</v>
      </c>
      <c r="I288" s="419">
        <v>0</v>
      </c>
      <c r="J288" s="418"/>
    </row>
    <row r="289" spans="1:10" ht="15" x14ac:dyDescent="0.2">
      <c r="A289" s="197" t="s">
        <v>38</v>
      </c>
      <c r="B289" s="26" t="s">
        <v>713</v>
      </c>
      <c r="C289" s="27" t="s">
        <v>711</v>
      </c>
      <c r="D289" s="27" t="s">
        <v>540</v>
      </c>
      <c r="E289" s="403"/>
      <c r="F289" s="403"/>
      <c r="G289" s="403"/>
      <c r="H289" s="230">
        <f>IFERROR(AVERAGEIF(E289:G289,"&gt;0",E289:G289),0)</f>
        <v>0</v>
      </c>
      <c r="I289" s="403"/>
      <c r="J289" s="418"/>
    </row>
    <row r="290" spans="1:10" ht="15" x14ac:dyDescent="0.2">
      <c r="A290" s="197" t="s">
        <v>39</v>
      </c>
      <c r="B290" s="26" t="s">
        <v>714</v>
      </c>
      <c r="C290" s="27" t="s">
        <v>127</v>
      </c>
      <c r="D290" s="27" t="s">
        <v>191</v>
      </c>
      <c r="E290" s="417"/>
      <c r="F290" s="417"/>
      <c r="G290" s="417">
        <v>0</v>
      </c>
      <c r="H290" s="230">
        <f>IFERROR(AVERAGEA(E290:G290),0)</f>
        <v>0</v>
      </c>
      <c r="I290" s="419">
        <v>0</v>
      </c>
      <c r="J290" s="418"/>
    </row>
    <row r="291" spans="1:10" ht="15" x14ac:dyDescent="0.2">
      <c r="A291" s="197" t="s">
        <v>169</v>
      </c>
      <c r="B291" s="26" t="s">
        <v>715</v>
      </c>
      <c r="C291" s="27" t="s">
        <v>711</v>
      </c>
      <c r="D291" s="27" t="s">
        <v>540</v>
      </c>
      <c r="E291" s="403"/>
      <c r="F291" s="403"/>
      <c r="G291" s="403"/>
      <c r="H291" s="230">
        <f>IFERROR(AVERAGEIF(E291:G291,"&gt;0",E291:G291),0)</f>
        <v>0</v>
      </c>
      <c r="I291" s="403"/>
      <c r="J291" s="418"/>
    </row>
    <row r="292" spans="1:10" ht="15" x14ac:dyDescent="0.2">
      <c r="A292" s="197" t="s">
        <v>171</v>
      </c>
      <c r="B292" s="26" t="s">
        <v>716</v>
      </c>
      <c r="C292" s="27" t="s">
        <v>127</v>
      </c>
      <c r="D292" s="27" t="s">
        <v>191</v>
      </c>
      <c r="E292" s="417"/>
      <c r="F292" s="417"/>
      <c r="G292" s="417">
        <v>0</v>
      </c>
      <c r="H292" s="230">
        <f>IFERROR(AVERAGEA(E292:G292),0)</f>
        <v>0</v>
      </c>
      <c r="I292" s="419">
        <v>0</v>
      </c>
      <c r="J292" s="418"/>
    </row>
    <row r="293" spans="1:10" ht="15" x14ac:dyDescent="0.2">
      <c r="A293" s="197" t="s">
        <v>271</v>
      </c>
      <c r="B293" s="26" t="s">
        <v>717</v>
      </c>
      <c r="C293" s="27" t="s">
        <v>711</v>
      </c>
      <c r="D293" s="27" t="s">
        <v>540</v>
      </c>
      <c r="E293" s="403"/>
      <c r="F293" s="403"/>
      <c r="G293" s="403"/>
      <c r="H293" s="230">
        <f>IFERROR(AVERAGEIF(E293:G293,"&gt;0",E293:G293),0)</f>
        <v>0</v>
      </c>
      <c r="I293" s="403"/>
      <c r="J293" s="418"/>
    </row>
    <row r="294" spans="1:10" ht="15" x14ac:dyDescent="0.2">
      <c r="A294" s="197" t="s">
        <v>273</v>
      </c>
      <c r="B294" s="26" t="s">
        <v>718</v>
      </c>
      <c r="C294" s="27" t="s">
        <v>127</v>
      </c>
      <c r="D294" s="27" t="s">
        <v>268</v>
      </c>
      <c r="E294" s="417"/>
      <c r="F294" s="417"/>
      <c r="G294" s="417">
        <v>0</v>
      </c>
      <c r="H294" s="230">
        <f>IFERROR(AVERAGEIF(E294:G294,"&gt;0",E294:G294),0)</f>
        <v>0</v>
      </c>
      <c r="I294" s="419">
        <v>0</v>
      </c>
      <c r="J294" s="418"/>
    </row>
    <row r="295" spans="1:10" ht="15" x14ac:dyDescent="0.2">
      <c r="A295" s="198" t="s">
        <v>274</v>
      </c>
      <c r="B295" s="26" t="s">
        <v>719</v>
      </c>
      <c r="C295" s="27" t="s">
        <v>711</v>
      </c>
      <c r="D295" s="27" t="s">
        <v>13</v>
      </c>
      <c r="E295" s="403"/>
      <c r="F295" s="403"/>
      <c r="G295" s="403"/>
      <c r="H295" s="230">
        <f>IFERROR(AVERAGEIF(E295:G295,"&gt;0",E295:G295),0)</f>
        <v>0</v>
      </c>
      <c r="I295" s="403"/>
      <c r="J295" s="418"/>
    </row>
    <row r="296" spans="1:10" ht="15" x14ac:dyDescent="0.2">
      <c r="A296" s="197" t="s">
        <v>275</v>
      </c>
      <c r="B296" s="26" t="s">
        <v>720</v>
      </c>
      <c r="C296" s="27" t="s">
        <v>711</v>
      </c>
      <c r="D296" s="27" t="s">
        <v>538</v>
      </c>
      <c r="E296" s="403"/>
      <c r="F296" s="403"/>
      <c r="G296" s="403"/>
      <c r="H296" s="230">
        <f>IFERROR(AVERAGEIF(E296:G296,"&gt;0",E296:G296),0)</f>
        <v>0</v>
      </c>
      <c r="I296" s="403"/>
      <c r="J296" s="418"/>
    </row>
    <row r="297" spans="1:10" ht="15" x14ac:dyDescent="0.25">
      <c r="A297" s="197" t="s">
        <v>396</v>
      </c>
      <c r="B297" s="26" t="s">
        <v>721</v>
      </c>
      <c r="C297" s="27" t="s">
        <v>711</v>
      </c>
      <c r="D297" s="27" t="s">
        <v>268</v>
      </c>
      <c r="E297" s="417"/>
      <c r="F297" s="417"/>
      <c r="G297" s="417">
        <v>0</v>
      </c>
      <c r="H297" s="230">
        <f>IFERROR(AVERAGEA(E297:G297),0)</f>
        <v>0</v>
      </c>
      <c r="I297" s="417">
        <v>0</v>
      </c>
      <c r="J297" s="420"/>
    </row>
    <row r="298" spans="1:10" ht="15" x14ac:dyDescent="0.25">
      <c r="A298" s="197" t="s">
        <v>397</v>
      </c>
      <c r="B298" s="26" t="s">
        <v>722</v>
      </c>
      <c r="C298" s="27" t="s">
        <v>711</v>
      </c>
      <c r="D298" s="27" t="s">
        <v>540</v>
      </c>
      <c r="E298" s="403"/>
      <c r="F298" s="403"/>
      <c r="G298" s="403"/>
      <c r="H298" s="230">
        <f>IFERROR(AVERAGEIF(E298:G298,"&gt;0",E298:G298),0)</f>
        <v>0</v>
      </c>
      <c r="I298" s="403"/>
      <c r="J298" s="420"/>
    </row>
    <row r="299" spans="1:10" ht="15" x14ac:dyDescent="0.2">
      <c r="A299" s="198" t="s">
        <v>398</v>
      </c>
      <c r="B299" s="26" t="s">
        <v>539</v>
      </c>
      <c r="C299" s="27"/>
      <c r="D299" s="27" t="s">
        <v>13</v>
      </c>
      <c r="E299" s="403"/>
      <c r="F299" s="403"/>
      <c r="G299" s="403"/>
      <c r="H299" s="230">
        <f>IFERROR(AVERAGEIF(E299:G299,"&gt;0",E299:G299),0)</f>
        <v>0</v>
      </c>
      <c r="I299" s="403"/>
      <c r="J299" s="418"/>
    </row>
    <row r="300" spans="1:10" x14ac:dyDescent="0.2">
      <c r="A300" s="230" t="s">
        <v>551</v>
      </c>
      <c r="B300" s="231" t="s">
        <v>723</v>
      </c>
      <c r="C300" s="230" t="s">
        <v>724</v>
      </c>
      <c r="D300" s="230" t="s">
        <v>264</v>
      </c>
      <c r="E300" s="230">
        <f>IFERROR(E284/E285,0)</f>
        <v>0</v>
      </c>
      <c r="F300" s="230">
        <f>IFERROR(F284/F285,0)</f>
        <v>0</v>
      </c>
      <c r="G300" s="230">
        <f>IFERROR(G284/G285,0)</f>
        <v>0</v>
      </c>
      <c r="H300" s="230">
        <f>IFERROR(H284/H285,0)</f>
        <v>0</v>
      </c>
      <c r="I300" s="230">
        <f>IFERROR(I284/I285,0)</f>
        <v>0</v>
      </c>
      <c r="J300" s="421"/>
    </row>
    <row r="301" spans="1:10" ht="28.5" x14ac:dyDescent="0.2">
      <c r="A301" s="230" t="s">
        <v>552</v>
      </c>
      <c r="B301" s="231" t="s">
        <v>725</v>
      </c>
      <c r="C301" s="230" t="s">
        <v>726</v>
      </c>
      <c r="D301" s="230" t="s">
        <v>727</v>
      </c>
      <c r="E301" s="230">
        <f>IFERROR((((E286*E287)+(E288*E289)+(E290*E291)+(E292*E293))/E284),0)</f>
        <v>0</v>
      </c>
      <c r="F301" s="230">
        <f>IFERROR((((F286*F287)+(F288*F289)+(F290*F291)+(F292*F293))/F284),0)</f>
        <v>0</v>
      </c>
      <c r="G301" s="230">
        <f>IFERROR((((G286*G287)+(G288*G289)+(G290*G291)+(G292*G293))/G284),0)</f>
        <v>0</v>
      </c>
      <c r="H301" s="230">
        <f>IFERROR((((H286*H287)+(H288*H289)+(H290*H291)+(H292*H293))/H284),0)</f>
        <v>0</v>
      </c>
      <c r="I301" s="230">
        <f>IFERROR((((I286*I287)+(I288*I289)+(I290*I291)+(I292*I293))/I284),0)</f>
        <v>0</v>
      </c>
      <c r="J301" s="421"/>
    </row>
    <row r="302" spans="1:10" ht="28.5" x14ac:dyDescent="0.2">
      <c r="A302" s="230" t="s">
        <v>553</v>
      </c>
      <c r="B302" s="231" t="s">
        <v>728</v>
      </c>
      <c r="C302" s="230" t="s">
        <v>729</v>
      </c>
      <c r="D302" s="230" t="s">
        <v>13</v>
      </c>
      <c r="E302" s="230">
        <f>IFERROR(((E286*E287)/((E286*E287)+(E288*E289)+(E290*E291)+(E292*E293))),0)</f>
        <v>0</v>
      </c>
      <c r="F302" s="230">
        <f>IFERROR(((F286*F287)/((F286*F287)+(F288*F289)+(F290*F291)+(F292*F293))),0)</f>
        <v>0</v>
      </c>
      <c r="G302" s="230">
        <f>IFERROR(((G286*G287)/((G286*G287)+(G288*G289)+(G290*G291)+(G292*G293))),0)</f>
        <v>0</v>
      </c>
      <c r="H302" s="230">
        <f>IFERROR(((H286*H287)/((H286*H287)+(H288*H289)+(H290*H291)+(H292*H293))),0)</f>
        <v>0</v>
      </c>
      <c r="I302" s="230">
        <f>IFERROR(((I286*I287)/((I286*I287)+(I288*I289)+(I290*I291)+(I292*I293))),0)</f>
        <v>0</v>
      </c>
      <c r="J302" s="421"/>
    </row>
    <row r="303" spans="1:10" ht="15" x14ac:dyDescent="0.2">
      <c r="A303" s="58"/>
      <c r="B303" s="1011"/>
      <c r="C303" s="438"/>
      <c r="D303" s="438"/>
      <c r="E303" s="436"/>
      <c r="F303" s="436"/>
      <c r="G303" s="436"/>
      <c r="H303" s="405"/>
      <c r="I303" s="390"/>
      <c r="J303" s="437"/>
    </row>
    <row r="304" spans="1:10" ht="15" x14ac:dyDescent="0.2">
      <c r="A304" s="281" t="s">
        <v>741</v>
      </c>
      <c r="B304" s="309" t="s">
        <v>732</v>
      </c>
      <c r="C304" s="313" t="s">
        <v>524</v>
      </c>
      <c r="D304" s="311"/>
      <c r="E304" s="311"/>
      <c r="F304" s="311"/>
      <c r="G304" s="311"/>
      <c r="H304" s="311"/>
      <c r="I304" s="311"/>
      <c r="J304" s="411"/>
    </row>
    <row r="305" spans="1:10" ht="15" x14ac:dyDescent="0.2">
      <c r="A305" s="197" t="s">
        <v>5</v>
      </c>
      <c r="B305" s="26" t="s">
        <v>536</v>
      </c>
      <c r="C305" s="197"/>
      <c r="D305" s="527"/>
      <c r="E305" s="526"/>
      <c r="F305" s="526"/>
      <c r="G305" s="526"/>
      <c r="H305" s="526"/>
      <c r="I305" s="526"/>
      <c r="J305" s="526"/>
    </row>
    <row r="306" spans="1:10" x14ac:dyDescent="0.2">
      <c r="A306" s="197" t="s">
        <v>7</v>
      </c>
      <c r="B306" s="26" t="s">
        <v>537</v>
      </c>
      <c r="C306" s="27"/>
      <c r="D306" s="27" t="s">
        <v>264</v>
      </c>
      <c r="E306" s="417"/>
      <c r="F306" s="417"/>
      <c r="G306" s="417">
        <v>0</v>
      </c>
      <c r="H306" s="230">
        <f>IFERROR(AVERAGEA(E306:G306),0)</f>
        <v>0</v>
      </c>
      <c r="I306" s="417">
        <v>0</v>
      </c>
      <c r="J306" s="418"/>
    </row>
    <row r="307" spans="1:10" x14ac:dyDescent="0.2">
      <c r="A307" s="197" t="s">
        <v>9</v>
      </c>
      <c r="B307" s="26" t="s">
        <v>708</v>
      </c>
      <c r="C307" s="27" t="s">
        <v>127</v>
      </c>
      <c r="D307" s="27" t="s">
        <v>191</v>
      </c>
      <c r="E307" s="417"/>
      <c r="F307" s="417"/>
      <c r="G307" s="417">
        <v>0</v>
      </c>
      <c r="H307" s="230">
        <f>IFERROR(AVERAGEA(E307:G307),0)</f>
        <v>0</v>
      </c>
      <c r="I307" s="417">
        <v>0</v>
      </c>
      <c r="J307" s="418"/>
    </row>
    <row r="308" spans="1:10" x14ac:dyDescent="0.2">
      <c r="A308" s="197" t="s">
        <v>11</v>
      </c>
      <c r="B308" s="26" t="s">
        <v>709</v>
      </c>
      <c r="C308" s="27" t="s">
        <v>127</v>
      </c>
      <c r="D308" s="27" t="s">
        <v>163</v>
      </c>
      <c r="E308" s="417"/>
      <c r="F308" s="417"/>
      <c r="G308" s="417">
        <v>0</v>
      </c>
      <c r="H308" s="230">
        <f>IFERROR(AVERAGEA(E308:G308),0)</f>
        <v>0</v>
      </c>
      <c r="I308" s="417">
        <v>0</v>
      </c>
      <c r="J308" s="418"/>
    </row>
    <row r="309" spans="1:10" ht="15" x14ac:dyDescent="0.2">
      <c r="A309" s="197" t="s">
        <v>30</v>
      </c>
      <c r="B309" s="26" t="s">
        <v>710</v>
      </c>
      <c r="C309" s="27" t="s">
        <v>127</v>
      </c>
      <c r="D309" s="27" t="s">
        <v>191</v>
      </c>
      <c r="E309" s="417"/>
      <c r="F309" s="417"/>
      <c r="G309" s="417">
        <v>0</v>
      </c>
      <c r="H309" s="230">
        <f>IFERROR(AVERAGEA(E309:G309),0)</f>
        <v>0</v>
      </c>
      <c r="I309" s="419">
        <v>0</v>
      </c>
      <c r="J309" s="418"/>
    </row>
    <row r="310" spans="1:10" ht="15" x14ac:dyDescent="0.2">
      <c r="A310" s="197" t="s">
        <v>32</v>
      </c>
      <c r="B310" s="26" t="s">
        <v>525</v>
      </c>
      <c r="C310" s="27" t="s">
        <v>711</v>
      </c>
      <c r="D310" s="27" t="s">
        <v>540</v>
      </c>
      <c r="E310" s="403"/>
      <c r="F310" s="403"/>
      <c r="G310" s="403"/>
      <c r="H310" s="230">
        <f>IFERROR(AVERAGEIF(E310:G310,"&gt;0",E310:G310),0)</f>
        <v>0</v>
      </c>
      <c r="I310" s="403"/>
      <c r="J310" s="418"/>
    </row>
    <row r="311" spans="1:10" ht="15" x14ac:dyDescent="0.2">
      <c r="A311" s="197" t="s">
        <v>35</v>
      </c>
      <c r="B311" s="26" t="s">
        <v>712</v>
      </c>
      <c r="C311" s="27" t="s">
        <v>127</v>
      </c>
      <c r="D311" s="27" t="s">
        <v>191</v>
      </c>
      <c r="E311" s="417"/>
      <c r="F311" s="417"/>
      <c r="G311" s="417">
        <v>0</v>
      </c>
      <c r="H311" s="230">
        <f>IFERROR(AVERAGEA(E311:G311),0)</f>
        <v>0</v>
      </c>
      <c r="I311" s="419">
        <v>0</v>
      </c>
      <c r="J311" s="418"/>
    </row>
    <row r="312" spans="1:10" ht="15" x14ac:dyDescent="0.2">
      <c r="A312" s="197" t="s">
        <v>38</v>
      </c>
      <c r="B312" s="26" t="s">
        <v>713</v>
      </c>
      <c r="C312" s="27" t="s">
        <v>711</v>
      </c>
      <c r="D312" s="27" t="s">
        <v>540</v>
      </c>
      <c r="E312" s="403"/>
      <c r="F312" s="403"/>
      <c r="G312" s="403"/>
      <c r="H312" s="230">
        <f>IFERROR(AVERAGEIF(E312:G312,"&gt;0",E312:G312),0)</f>
        <v>0</v>
      </c>
      <c r="I312" s="403"/>
      <c r="J312" s="418"/>
    </row>
    <row r="313" spans="1:10" ht="15" x14ac:dyDescent="0.2">
      <c r="A313" s="197" t="s">
        <v>39</v>
      </c>
      <c r="B313" s="26" t="s">
        <v>714</v>
      </c>
      <c r="C313" s="27" t="s">
        <v>127</v>
      </c>
      <c r="D313" s="27" t="s">
        <v>191</v>
      </c>
      <c r="E313" s="417"/>
      <c r="F313" s="417"/>
      <c r="G313" s="417">
        <v>0</v>
      </c>
      <c r="H313" s="230">
        <f>IFERROR(AVERAGEA(E313:G313),0)</f>
        <v>0</v>
      </c>
      <c r="I313" s="419">
        <v>0</v>
      </c>
      <c r="J313" s="418"/>
    </row>
    <row r="314" spans="1:10" ht="15" x14ac:dyDescent="0.2">
      <c r="A314" s="197" t="s">
        <v>169</v>
      </c>
      <c r="B314" s="26" t="s">
        <v>715</v>
      </c>
      <c r="C314" s="27" t="s">
        <v>711</v>
      </c>
      <c r="D314" s="27" t="s">
        <v>540</v>
      </c>
      <c r="E314" s="403"/>
      <c r="F314" s="403"/>
      <c r="G314" s="403"/>
      <c r="H314" s="230">
        <f>IFERROR(AVERAGEIF(E314:G314,"&gt;0",E314:G314),0)</f>
        <v>0</v>
      </c>
      <c r="I314" s="403"/>
      <c r="J314" s="418"/>
    </row>
    <row r="315" spans="1:10" ht="15" x14ac:dyDescent="0.2">
      <c r="A315" s="197" t="s">
        <v>171</v>
      </c>
      <c r="B315" s="26" t="s">
        <v>716</v>
      </c>
      <c r="C315" s="27" t="s">
        <v>127</v>
      </c>
      <c r="D315" s="27" t="s">
        <v>191</v>
      </c>
      <c r="E315" s="417"/>
      <c r="F315" s="417"/>
      <c r="G315" s="417">
        <v>0</v>
      </c>
      <c r="H315" s="230">
        <f>IFERROR(AVERAGEA(E315:G315),0)</f>
        <v>0</v>
      </c>
      <c r="I315" s="419">
        <v>0</v>
      </c>
      <c r="J315" s="418"/>
    </row>
    <row r="316" spans="1:10" ht="15" x14ac:dyDescent="0.2">
      <c r="A316" s="197" t="s">
        <v>271</v>
      </c>
      <c r="B316" s="26" t="s">
        <v>717</v>
      </c>
      <c r="C316" s="27" t="s">
        <v>711</v>
      </c>
      <c r="D316" s="27" t="s">
        <v>540</v>
      </c>
      <c r="E316" s="403"/>
      <c r="F316" s="403"/>
      <c r="G316" s="403"/>
      <c r="H316" s="230">
        <f>IFERROR(AVERAGEIF(E316:G316,"&gt;0",E316:G316),0)</f>
        <v>0</v>
      </c>
      <c r="I316" s="403"/>
      <c r="J316" s="418"/>
    </row>
    <row r="317" spans="1:10" ht="15" x14ac:dyDescent="0.2">
      <c r="A317" s="197" t="s">
        <v>273</v>
      </c>
      <c r="B317" s="26" t="s">
        <v>718</v>
      </c>
      <c r="C317" s="27" t="s">
        <v>127</v>
      </c>
      <c r="D317" s="27" t="s">
        <v>268</v>
      </c>
      <c r="E317" s="417"/>
      <c r="F317" s="417"/>
      <c r="G317" s="417">
        <v>0</v>
      </c>
      <c r="H317" s="230">
        <f>IFERROR(AVERAGEIF(E317:G317,"&gt;0",E317:G317),0)</f>
        <v>0</v>
      </c>
      <c r="I317" s="419">
        <v>0</v>
      </c>
      <c r="J317" s="418"/>
    </row>
    <row r="318" spans="1:10" ht="15" x14ac:dyDescent="0.2">
      <c r="A318" s="198" t="s">
        <v>274</v>
      </c>
      <c r="B318" s="26" t="s">
        <v>719</v>
      </c>
      <c r="C318" s="27" t="s">
        <v>711</v>
      </c>
      <c r="D318" s="27" t="s">
        <v>13</v>
      </c>
      <c r="E318" s="403"/>
      <c r="F318" s="403"/>
      <c r="G318" s="403"/>
      <c r="H318" s="230">
        <f>IFERROR(AVERAGEIF(E318:G318,"&gt;0",E318:G318),0)</f>
        <v>0</v>
      </c>
      <c r="I318" s="403"/>
      <c r="J318" s="418"/>
    </row>
    <row r="319" spans="1:10" ht="15" x14ac:dyDescent="0.2">
      <c r="A319" s="197" t="s">
        <v>275</v>
      </c>
      <c r="B319" s="26" t="s">
        <v>720</v>
      </c>
      <c r="C319" s="27" t="s">
        <v>711</v>
      </c>
      <c r="D319" s="27" t="s">
        <v>538</v>
      </c>
      <c r="E319" s="403"/>
      <c r="F319" s="403"/>
      <c r="G319" s="403"/>
      <c r="H319" s="230">
        <f>IFERROR(AVERAGEIF(E319:G319,"&gt;0",E319:G319),0)</f>
        <v>0</v>
      </c>
      <c r="I319" s="403"/>
      <c r="J319" s="418"/>
    </row>
    <row r="320" spans="1:10" ht="15" x14ac:dyDescent="0.25">
      <c r="A320" s="197" t="s">
        <v>396</v>
      </c>
      <c r="B320" s="26" t="s">
        <v>721</v>
      </c>
      <c r="C320" s="27" t="s">
        <v>711</v>
      </c>
      <c r="D320" s="27" t="s">
        <v>268</v>
      </c>
      <c r="E320" s="417"/>
      <c r="F320" s="417"/>
      <c r="G320" s="417">
        <v>0</v>
      </c>
      <c r="H320" s="230">
        <f>IFERROR(AVERAGEA(E320:G320),0)</f>
        <v>0</v>
      </c>
      <c r="I320" s="417">
        <v>0</v>
      </c>
      <c r="J320" s="420"/>
    </row>
    <row r="321" spans="1:11" ht="15" x14ac:dyDescent="0.25">
      <c r="A321" s="197" t="s">
        <v>397</v>
      </c>
      <c r="B321" s="26" t="s">
        <v>722</v>
      </c>
      <c r="C321" s="27" t="s">
        <v>711</v>
      </c>
      <c r="D321" s="27" t="s">
        <v>540</v>
      </c>
      <c r="E321" s="403"/>
      <c r="F321" s="403"/>
      <c r="G321" s="403"/>
      <c r="H321" s="230">
        <f>IFERROR(AVERAGEIF(E321:G321,"&gt;0",E321:G321),0)</f>
        <v>0</v>
      </c>
      <c r="I321" s="403"/>
      <c r="J321" s="420"/>
    </row>
    <row r="322" spans="1:11" ht="15" x14ac:dyDescent="0.2">
      <c r="A322" s="198" t="s">
        <v>398</v>
      </c>
      <c r="B322" s="26" t="s">
        <v>539</v>
      </c>
      <c r="C322" s="27"/>
      <c r="D322" s="27" t="s">
        <v>13</v>
      </c>
      <c r="E322" s="403"/>
      <c r="F322" s="403"/>
      <c r="G322" s="403"/>
      <c r="H322" s="230">
        <f>IFERROR(AVERAGEIF(E322:G322,"&gt;0",E322:G322),0)</f>
        <v>0</v>
      </c>
      <c r="I322" s="403"/>
      <c r="J322" s="418"/>
    </row>
    <row r="323" spans="1:11" x14ac:dyDescent="0.2">
      <c r="A323" s="230" t="s">
        <v>551</v>
      </c>
      <c r="B323" s="231" t="s">
        <v>723</v>
      </c>
      <c r="C323" s="230" t="s">
        <v>724</v>
      </c>
      <c r="D323" s="230" t="s">
        <v>264</v>
      </c>
      <c r="E323" s="230">
        <f>IFERROR(E307/E308,0)</f>
        <v>0</v>
      </c>
      <c r="F323" s="230">
        <f>IFERROR(F307/F308,0)</f>
        <v>0</v>
      </c>
      <c r="G323" s="230">
        <f>IFERROR(G307/G308,0)</f>
        <v>0</v>
      </c>
      <c r="H323" s="230">
        <f>IFERROR(H307/H308,0)</f>
        <v>0</v>
      </c>
      <c r="I323" s="230">
        <f>IFERROR(I307/I308,0)</f>
        <v>0</v>
      </c>
      <c r="J323" s="421"/>
    </row>
    <row r="324" spans="1:11" ht="28.5" x14ac:dyDescent="0.2">
      <c r="A324" s="230" t="s">
        <v>552</v>
      </c>
      <c r="B324" s="231" t="s">
        <v>725</v>
      </c>
      <c r="C324" s="230" t="s">
        <v>726</v>
      </c>
      <c r="D324" s="230" t="s">
        <v>727</v>
      </c>
      <c r="E324" s="230">
        <f>IFERROR((((E309*E310)+(E311*E312)+(E313*E314)+(E315*E316))/E307),0)</f>
        <v>0</v>
      </c>
      <c r="F324" s="230">
        <f>IFERROR((((F309*F310)+(F311*F312)+(F313*F314)+(F315*F316))/F307),0)</f>
        <v>0</v>
      </c>
      <c r="G324" s="230">
        <f>IFERROR((((G309*G310)+(G311*G312)+(G313*G314)+(G315*G316))/G307),0)</f>
        <v>0</v>
      </c>
      <c r="H324" s="230">
        <f>IFERROR((((H309*H310)+(H311*H312)+(H313*H314)+(H315*H316))/H307),0)</f>
        <v>0</v>
      </c>
      <c r="I324" s="230">
        <f>IFERROR((((I309*I310)+(I311*I312)+(I313*I314)+(I315*I316))/I307),0)</f>
        <v>0</v>
      </c>
      <c r="J324" s="421"/>
    </row>
    <row r="325" spans="1:11" ht="28.5" x14ac:dyDescent="0.2">
      <c r="A325" s="230" t="s">
        <v>553</v>
      </c>
      <c r="B325" s="231" t="s">
        <v>728</v>
      </c>
      <c r="C325" s="230" t="s">
        <v>729</v>
      </c>
      <c r="D325" s="230" t="s">
        <v>13</v>
      </c>
      <c r="E325" s="230">
        <f>IFERROR(((E309*E310)/((E309*E310)+(E311*E312)+(E313*E314)+(E315*E316))),0)</f>
        <v>0</v>
      </c>
      <c r="F325" s="230">
        <f>IFERROR(((F309*F310)/((F309*F310)+(F311*F312)+(F313*F314)+(F315*F316))),0)</f>
        <v>0</v>
      </c>
      <c r="G325" s="230">
        <f>IFERROR(((G309*G310)/((G309*G310)+(G311*G312)+(G313*G314)+(G315*G316))),0)</f>
        <v>0</v>
      </c>
      <c r="H325" s="230">
        <f>IFERROR(((H309*H310)/((H309*H310)+(H311*H312)+(H313*H314)+(H315*H316))),0)</f>
        <v>0</v>
      </c>
      <c r="I325" s="230">
        <f>IFERROR(((I309*I310)/((I309*I310)+(I311*I312)+(I313*I314)+(I315*I316))),0)</f>
        <v>0</v>
      </c>
      <c r="J325" s="421"/>
    </row>
    <row r="326" spans="1:11" ht="15" x14ac:dyDescent="0.2">
      <c r="A326" s="1014"/>
      <c r="B326" s="1015"/>
      <c r="C326" s="442"/>
      <c r="D326" s="441"/>
      <c r="E326" s="441"/>
      <c r="F326" s="441"/>
      <c r="G326" s="441"/>
      <c r="H326" s="441"/>
      <c r="I326" s="441"/>
      <c r="J326" s="441"/>
    </row>
    <row r="327" spans="1:11" ht="25.5" customHeight="1" x14ac:dyDescent="0.2">
      <c r="A327" s="281" t="s">
        <v>345</v>
      </c>
      <c r="B327" s="309" t="s">
        <v>733</v>
      </c>
      <c r="C327" s="313" t="s">
        <v>707</v>
      </c>
      <c r="D327" s="311"/>
      <c r="E327" s="311"/>
      <c r="F327" s="311"/>
      <c r="G327" s="311"/>
      <c r="H327" s="311"/>
      <c r="I327" s="311"/>
      <c r="J327" s="411"/>
    </row>
    <row r="328" spans="1:11" ht="28.5" x14ac:dyDescent="0.2">
      <c r="A328" s="230" t="s">
        <v>823</v>
      </c>
      <c r="B328" s="231" t="s">
        <v>853</v>
      </c>
      <c r="C328" s="230" t="s">
        <v>914</v>
      </c>
      <c r="D328" s="230" t="s">
        <v>191</v>
      </c>
      <c r="E328" s="230">
        <f>E307+E284+E261+E238+E215</f>
        <v>0</v>
      </c>
      <c r="F328" s="230">
        <f>F307+F284+F261+F238+F215</f>
        <v>0</v>
      </c>
      <c r="G328" s="230">
        <f>G307+G284+G261+G238+G215</f>
        <v>0</v>
      </c>
      <c r="H328" s="230">
        <f>H307+H284+H261+H238+H215</f>
        <v>0</v>
      </c>
      <c r="I328" s="230">
        <f>I307+I284+I261+I238+I215</f>
        <v>0</v>
      </c>
      <c r="J328" s="421"/>
    </row>
    <row r="329" spans="1:11" ht="28.5" x14ac:dyDescent="0.2">
      <c r="A329" s="230" t="s">
        <v>824</v>
      </c>
      <c r="B329" s="231" t="s">
        <v>857</v>
      </c>
      <c r="C329" s="230" t="s">
        <v>822</v>
      </c>
      <c r="D329" s="230" t="s">
        <v>13</v>
      </c>
      <c r="E329" s="230">
        <f>IFERROR((E318*E323+E300*E295+E277*E272+E254*E249+E226*E231)/(E323+E300+E277+E254+E231),0)</f>
        <v>0</v>
      </c>
      <c r="F329" s="230">
        <f>IFERROR((F318*F323+F300*F295+F277*F272+F254*F249+F226*F231)/(F323+F300+F277+F254+F231),0)</f>
        <v>0</v>
      </c>
      <c r="G329" s="230">
        <f>IFERROR((G318*G323+G300*G295+G277*G272+G254*G249+G226*G231)/(G323+G300+G277+G254+G231),0)</f>
        <v>0</v>
      </c>
      <c r="H329" s="230">
        <f>IFERROR((H318*H323+H300*H295+H277*H272+H254*H249+H226*H231)/(H323+H300+H277+H254+H231),0)</f>
        <v>0</v>
      </c>
      <c r="I329" s="230">
        <f>IFERROR((I318*I323+I300*I295+I277*I272+I254*I249+I226*I231)/(I323+I300+I277+I254+I231),0)</f>
        <v>0</v>
      </c>
      <c r="J329" s="421"/>
    </row>
    <row r="330" spans="1:11" ht="43.15" customHeight="1" x14ac:dyDescent="0.2">
      <c r="A330" s="230" t="s">
        <v>825</v>
      </c>
      <c r="B330" s="231" t="s">
        <v>854</v>
      </c>
      <c r="C330" s="230" t="s">
        <v>915</v>
      </c>
      <c r="D330" s="230" t="s">
        <v>264</v>
      </c>
      <c r="E330" s="230">
        <f>E323+E300+E277+E254+E231</f>
        <v>0</v>
      </c>
      <c r="F330" s="230">
        <f>F323+F300+F277+F254+F231</f>
        <v>0</v>
      </c>
      <c r="G330" s="230">
        <f>G323+G300+G277+G254+G231</f>
        <v>0</v>
      </c>
      <c r="H330" s="230">
        <f>H323+H300+H277+H254+H231</f>
        <v>0</v>
      </c>
      <c r="I330" s="230">
        <f>I323+I300+I277+I254+I231</f>
        <v>0</v>
      </c>
      <c r="J330" s="421"/>
    </row>
    <row r="331" spans="1:11" ht="28.5" x14ac:dyDescent="0.2">
      <c r="A331" s="230" t="s">
        <v>826</v>
      </c>
      <c r="B331" s="231" t="s">
        <v>855</v>
      </c>
      <c r="C331" s="230" t="s">
        <v>822</v>
      </c>
      <c r="D331" s="230" t="s">
        <v>727</v>
      </c>
      <c r="E331" s="230">
        <f>IFERROR((E324*E323+E301*E300+E278*E277+E255*E254+E231*E232)/(E323+E300+E277+E254+E231),0)</f>
        <v>0</v>
      </c>
      <c r="F331" s="230">
        <f>IFERROR((F324*F323+F301*F300+F278*F277+F255*F254+F231*F232)/(F323+F300+F277+F254+F231),0)</f>
        <v>0</v>
      </c>
      <c r="G331" s="230">
        <f>IFERROR((G324*G323+G301*G300+G278*G277+G255*G254+G231*G232)/(G323+G300+G277+G254+G231),0)</f>
        <v>0</v>
      </c>
      <c r="H331" s="230">
        <f>IFERROR((H324*H323+H301*H300+H278*H277+H255*H254+H231*H232)/(H323+H300+H277+H254+H231),0)</f>
        <v>0</v>
      </c>
      <c r="I331" s="230">
        <f>IFERROR((I324*I323+I301*I300+I278*I277+I255*I254+I231*I232)/(I323+I300+I277+I254+I231),0)</f>
        <v>0</v>
      </c>
      <c r="J331" s="421"/>
    </row>
    <row r="332" spans="1:11" ht="28.5" x14ac:dyDescent="0.2">
      <c r="A332" s="230" t="s">
        <v>827</v>
      </c>
      <c r="B332" s="231" t="s">
        <v>856</v>
      </c>
      <c r="C332" s="230" t="s">
        <v>822</v>
      </c>
      <c r="D332" s="230" t="s">
        <v>13</v>
      </c>
      <c r="E332" s="230">
        <f>IFERROR((((E254*E256)+(E277*E279)+(E300*E302)+(E323*E325)+(E231*E233))/(E231+E254+E277+E300+E323)),0)</f>
        <v>0</v>
      </c>
      <c r="F332" s="230">
        <f>IFERROR((((F254*F256)+(F277*F279)+(F300*F302)+(F323*F325)+(F231*F233))/(F231+F254+F277+F300+F323)),0)</f>
        <v>0</v>
      </c>
      <c r="G332" s="230">
        <f>IFERROR((((G254*G256)+(G277*G279)+(G300*G302)+(G323*G325)+(G231*G233))/(G231+G254+G277+G300+G323)),0)</f>
        <v>0</v>
      </c>
      <c r="H332" s="230">
        <f>IFERROR((((H254*H256)+(H277*H279)+(H300*H302)+(H323*H325)+(H231*H233))/(H231+H254+H277+H300+H323)),0)</f>
        <v>0</v>
      </c>
      <c r="I332" s="230">
        <f>IFERROR((((I254*I256)+(I277*I279)+(I300*I302)+(I323*I325)+(I231*I233))/(I231+I254+I277+I300+I323)),0)</f>
        <v>0</v>
      </c>
      <c r="J332" s="421"/>
    </row>
    <row r="333" spans="1:11" ht="28.5" x14ac:dyDescent="0.2">
      <c r="A333" s="230" t="s">
        <v>858</v>
      </c>
      <c r="B333" s="231" t="s">
        <v>859</v>
      </c>
      <c r="C333" s="230" t="s">
        <v>822</v>
      </c>
      <c r="D333" s="230" t="s">
        <v>13</v>
      </c>
      <c r="E333" s="230">
        <f>IFERROR((E329*E330+E206*E207)/(E207+E330),0)</f>
        <v>0</v>
      </c>
      <c r="F333" s="230">
        <f>IFERROR((F329*F330+F206*F207)/(F207+F330),0)</f>
        <v>0</v>
      </c>
      <c r="G333" s="230">
        <f>IFERROR((G329*G330+G206*G207)/(G207+G330),0)</f>
        <v>0</v>
      </c>
      <c r="H333" s="230">
        <f>IFERROR((H329*H330+H206*H207)/(H207+H330),0)</f>
        <v>0</v>
      </c>
      <c r="I333" s="230">
        <f>IFERROR((I329*I330+I206*I207)/(I207+I330),0)</f>
        <v>0</v>
      </c>
      <c r="J333" s="421"/>
    </row>
    <row r="334" spans="1:11" ht="15" x14ac:dyDescent="0.2">
      <c r="A334" s="1016"/>
      <c r="B334" s="1017"/>
      <c r="C334" s="443"/>
      <c r="D334" s="443"/>
      <c r="E334" s="444"/>
      <c r="F334" s="444"/>
      <c r="G334" s="444"/>
      <c r="H334" s="441"/>
      <c r="I334" s="390"/>
      <c r="J334" s="437"/>
    </row>
    <row r="335" spans="1:11" ht="15.75" x14ac:dyDescent="0.2">
      <c r="A335" s="535" t="s">
        <v>802</v>
      </c>
      <c r="B335" s="529" t="s">
        <v>1238</v>
      </c>
      <c r="C335" s="530"/>
      <c r="D335" s="530"/>
      <c r="E335" s="531"/>
      <c r="F335" s="531"/>
      <c r="G335" s="531"/>
      <c r="H335" s="532"/>
      <c r="I335" s="533"/>
      <c r="J335" s="534"/>
    </row>
    <row r="336" spans="1:11" x14ac:dyDescent="0.2">
      <c r="A336" s="1018"/>
      <c r="B336" s="305"/>
      <c r="C336" s="402"/>
      <c r="D336" s="402"/>
      <c r="E336" s="402"/>
      <c r="F336" s="402"/>
      <c r="G336" s="402"/>
      <c r="H336" s="445"/>
      <c r="I336" s="446"/>
      <c r="J336" s="381"/>
      <c r="K336" s="386"/>
    </row>
    <row r="337" spans="1:10" x14ac:dyDescent="0.2">
      <c r="A337" s="314" t="s">
        <v>346</v>
      </c>
      <c r="B337" s="303" t="s">
        <v>31</v>
      </c>
      <c r="C337" s="303"/>
      <c r="D337" s="304"/>
      <c r="E337" s="304"/>
      <c r="F337" s="304"/>
      <c r="G337" s="304"/>
      <c r="H337" s="304"/>
      <c r="I337" s="315"/>
      <c r="J337" s="401"/>
    </row>
    <row r="338" spans="1:10" x14ac:dyDescent="0.2">
      <c r="A338" s="316" t="s">
        <v>886</v>
      </c>
      <c r="B338" s="317" t="s">
        <v>159</v>
      </c>
      <c r="C338" s="318"/>
      <c r="D338" s="319"/>
      <c r="E338" s="319"/>
      <c r="F338" s="319"/>
      <c r="G338" s="319"/>
      <c r="H338" s="319"/>
      <c r="I338" s="320"/>
      <c r="J338" s="450"/>
    </row>
    <row r="339" spans="1:10" x14ac:dyDescent="0.2">
      <c r="A339" s="321" t="s">
        <v>5</v>
      </c>
      <c r="B339" s="317" t="s">
        <v>546</v>
      </c>
      <c r="C339" s="321"/>
      <c r="D339" s="321" t="s">
        <v>248</v>
      </c>
      <c r="E339" s="448" t="s">
        <v>1034</v>
      </c>
      <c r="F339" s="448" t="s">
        <v>1034</v>
      </c>
      <c r="G339" s="448" t="s">
        <v>1034</v>
      </c>
      <c r="H339" s="448" t="s">
        <v>1034</v>
      </c>
      <c r="I339" s="448" t="s">
        <v>1034</v>
      </c>
      <c r="J339" s="450"/>
    </row>
    <row r="340" spans="1:10" ht="15" x14ac:dyDescent="0.2">
      <c r="A340" s="264" t="s">
        <v>7</v>
      </c>
      <c r="B340" s="869" t="s">
        <v>8</v>
      </c>
      <c r="C340" s="548" t="s">
        <v>127</v>
      </c>
      <c r="D340" s="20" t="s">
        <v>29</v>
      </c>
      <c r="E340" s="284"/>
      <c r="F340" s="284"/>
      <c r="G340" s="284"/>
      <c r="H340" s="421">
        <f>IFERROR(AVERAGEA(E340:G340),0)</f>
        <v>0</v>
      </c>
      <c r="I340" s="404">
        <v>0</v>
      </c>
      <c r="J340" s="451"/>
    </row>
    <row r="341" spans="1:10" ht="15" x14ac:dyDescent="0.2">
      <c r="A341" s="264" t="s">
        <v>9</v>
      </c>
      <c r="B341" s="869" t="s">
        <v>90</v>
      </c>
      <c r="C341" s="548" t="s">
        <v>160</v>
      </c>
      <c r="D341" s="20" t="s">
        <v>27</v>
      </c>
      <c r="E341" s="284"/>
      <c r="F341" s="284"/>
      <c r="G341" s="284"/>
      <c r="H341" s="421">
        <f>IFERROR(AVERAGEA(E341:G341),0)</f>
        <v>0</v>
      </c>
      <c r="I341" s="404">
        <v>0</v>
      </c>
      <c r="J341" s="451"/>
    </row>
    <row r="342" spans="1:10" ht="15" x14ac:dyDescent="0.2">
      <c r="A342" s="264" t="s">
        <v>11</v>
      </c>
      <c r="B342" s="869" t="s">
        <v>1102</v>
      </c>
      <c r="C342" s="548" t="s">
        <v>127</v>
      </c>
      <c r="D342" s="20" t="s">
        <v>13</v>
      </c>
      <c r="E342" s="283"/>
      <c r="F342" s="283"/>
      <c r="G342" s="283"/>
      <c r="H342" s="421">
        <f>IFERROR(AVERAGEIF(E342:G342,"&gt;0",E342:G342),0)</f>
        <v>0</v>
      </c>
      <c r="I342" s="283"/>
      <c r="J342" s="451"/>
    </row>
    <row r="343" spans="1:10" ht="15" x14ac:dyDescent="0.2">
      <c r="A343" s="264" t="s">
        <v>30</v>
      </c>
      <c r="B343" s="869" t="s">
        <v>161</v>
      </c>
      <c r="C343" s="548" t="s">
        <v>127</v>
      </c>
      <c r="D343" s="20" t="s">
        <v>129</v>
      </c>
      <c r="E343" s="283"/>
      <c r="F343" s="283"/>
      <c r="G343" s="283"/>
      <c r="H343" s="421">
        <f>IFERROR(AVERAGEIF(E343:G343,"&gt;0",E343:G343),0)</f>
        <v>0</v>
      </c>
      <c r="I343" s="283"/>
      <c r="J343" s="451"/>
    </row>
    <row r="344" spans="1:10" ht="15" x14ac:dyDescent="0.2">
      <c r="A344" s="264" t="s">
        <v>32</v>
      </c>
      <c r="B344" s="869" t="s">
        <v>1103</v>
      </c>
      <c r="C344" s="548" t="s">
        <v>127</v>
      </c>
      <c r="D344" s="20" t="s">
        <v>1105</v>
      </c>
      <c r="E344" s="284"/>
      <c r="F344" s="284"/>
      <c r="G344" s="284"/>
      <c r="H344" s="421">
        <f>IFERROR(AVERAGEA(E344:G344),0)</f>
        <v>0</v>
      </c>
      <c r="I344" s="284"/>
      <c r="J344" s="451"/>
    </row>
    <row r="345" spans="1:10" ht="15" x14ac:dyDescent="0.2">
      <c r="A345" s="264" t="s">
        <v>35</v>
      </c>
      <c r="B345" s="869" t="s">
        <v>1104</v>
      </c>
      <c r="C345" s="548" t="s">
        <v>127</v>
      </c>
      <c r="D345" s="20" t="s">
        <v>129</v>
      </c>
      <c r="E345" s="283"/>
      <c r="F345" s="283"/>
      <c r="G345" s="283"/>
      <c r="H345" s="421">
        <f>IFERROR(AVERAGEIF(E345:G345,"&gt;0",E345:G345),0)</f>
        <v>0</v>
      </c>
      <c r="I345" s="283"/>
      <c r="J345" s="451"/>
    </row>
    <row r="346" spans="1:10" ht="15" x14ac:dyDescent="0.2">
      <c r="A346" s="264" t="s">
        <v>38</v>
      </c>
      <c r="B346" s="869" t="s">
        <v>162</v>
      </c>
      <c r="C346" s="548" t="s">
        <v>127</v>
      </c>
      <c r="D346" s="20" t="s">
        <v>163</v>
      </c>
      <c r="E346" s="284"/>
      <c r="F346" s="284"/>
      <c r="G346" s="284"/>
      <c r="H346" s="421">
        <f>IFERROR(AVERAGEA(E346:G346),0)</f>
        <v>0</v>
      </c>
      <c r="I346" s="404">
        <v>0</v>
      </c>
      <c r="J346" s="451"/>
    </row>
    <row r="347" spans="1:10" x14ac:dyDescent="0.2">
      <c r="A347" s="264"/>
      <c r="B347" s="300"/>
      <c r="C347" s="452"/>
      <c r="D347" s="15"/>
      <c r="E347" s="15"/>
      <c r="F347" s="15"/>
      <c r="G347" s="15"/>
      <c r="H347" s="18"/>
      <c r="I347" s="397"/>
      <c r="J347" s="381"/>
    </row>
    <row r="348" spans="1:10" x14ac:dyDescent="0.2">
      <c r="A348" s="316" t="s">
        <v>887</v>
      </c>
      <c r="B348" s="317" t="s">
        <v>33</v>
      </c>
      <c r="C348" s="318"/>
      <c r="D348" s="319"/>
      <c r="E348" s="319"/>
      <c r="F348" s="319"/>
      <c r="G348" s="319"/>
      <c r="H348" s="319"/>
      <c r="I348" s="320"/>
      <c r="J348" s="450"/>
    </row>
    <row r="349" spans="1:10" x14ac:dyDescent="0.2">
      <c r="A349" s="321" t="s">
        <v>5</v>
      </c>
      <c r="B349" s="317" t="s">
        <v>546</v>
      </c>
      <c r="C349" s="321"/>
      <c r="D349" s="321" t="s">
        <v>248</v>
      </c>
      <c r="E349" s="448" t="s">
        <v>438</v>
      </c>
      <c r="F349" s="448" t="s">
        <v>438</v>
      </c>
      <c r="G349" s="448" t="s">
        <v>438</v>
      </c>
      <c r="H349" s="448" t="s">
        <v>438</v>
      </c>
      <c r="I349" s="448" t="s">
        <v>438</v>
      </c>
      <c r="J349" s="450"/>
    </row>
    <row r="350" spans="1:10" ht="15" x14ac:dyDescent="0.2">
      <c r="A350" s="264" t="s">
        <v>7</v>
      </c>
      <c r="B350" s="73" t="s">
        <v>8</v>
      </c>
      <c r="C350" s="306" t="s">
        <v>127</v>
      </c>
      <c r="D350" s="280" t="s">
        <v>29</v>
      </c>
      <c r="E350" s="284"/>
      <c r="F350" s="284"/>
      <c r="G350" s="444"/>
      <c r="H350" s="421">
        <f>IFERROR(AVERAGEA(E350:G350),0)</f>
        <v>0</v>
      </c>
      <c r="I350" s="395"/>
      <c r="J350" s="451"/>
    </row>
    <row r="351" spans="1:10" ht="15" x14ac:dyDescent="0.2">
      <c r="A351" s="264" t="s">
        <v>9</v>
      </c>
      <c r="B351" s="73" t="s">
        <v>165</v>
      </c>
      <c r="C351" s="306" t="s">
        <v>127</v>
      </c>
      <c r="D351" s="280" t="s">
        <v>27</v>
      </c>
      <c r="E351" s="284"/>
      <c r="F351" s="284"/>
      <c r="G351" s="284"/>
      <c r="H351" s="421">
        <f>IFERROR(AVERAGEA(E351:G351),0)</f>
        <v>0</v>
      </c>
      <c r="I351" s="399"/>
      <c r="J351" s="451"/>
    </row>
    <row r="352" spans="1:10" ht="15" x14ac:dyDescent="0.2">
      <c r="A352" s="264" t="s">
        <v>11</v>
      </c>
      <c r="B352" s="73" t="s">
        <v>166</v>
      </c>
      <c r="C352" s="306" t="s">
        <v>127</v>
      </c>
      <c r="D352" s="280" t="s">
        <v>13</v>
      </c>
      <c r="E352" s="283"/>
      <c r="F352" s="283"/>
      <c r="G352" s="283"/>
      <c r="H352" s="421">
        <f>IFERROR(AVERAGEIF(E352:G352,"&gt;0",E352:G352),0)</f>
        <v>0</v>
      </c>
      <c r="I352" s="283"/>
      <c r="J352" s="451"/>
    </row>
    <row r="353" spans="1:10" ht="15" x14ac:dyDescent="0.2">
      <c r="A353" s="264" t="s">
        <v>30</v>
      </c>
      <c r="B353" s="73" t="s">
        <v>167</v>
      </c>
      <c r="C353" s="306" t="s">
        <v>127</v>
      </c>
      <c r="D353" s="280" t="s">
        <v>164</v>
      </c>
      <c r="E353" s="283"/>
      <c r="F353" s="283"/>
      <c r="G353" s="283"/>
      <c r="H353" s="421">
        <f>IFERROR(AVERAGEIF(E353:G353,"&gt;0",E353:G353),0)</f>
        <v>0</v>
      </c>
      <c r="I353" s="283"/>
      <c r="J353" s="451"/>
    </row>
    <row r="354" spans="1:10" ht="15" x14ac:dyDescent="0.2">
      <c r="A354" s="264" t="s">
        <v>32</v>
      </c>
      <c r="B354" s="73" t="s">
        <v>162</v>
      </c>
      <c r="C354" s="306" t="s">
        <v>127</v>
      </c>
      <c r="D354" s="280" t="s">
        <v>163</v>
      </c>
      <c r="E354" s="284"/>
      <c r="F354" s="284"/>
      <c r="G354" s="284"/>
      <c r="H354" s="421">
        <f>IFERROR(AVERAGEA(E354:G354),0)</f>
        <v>0</v>
      </c>
      <c r="I354" s="395"/>
      <c r="J354" s="451"/>
    </row>
    <row r="355" spans="1:10" ht="15" x14ac:dyDescent="0.2">
      <c r="A355" s="264" t="s">
        <v>35</v>
      </c>
      <c r="B355" s="369" t="s">
        <v>168</v>
      </c>
      <c r="C355" s="306" t="s">
        <v>127</v>
      </c>
      <c r="D355" s="280" t="s">
        <v>163</v>
      </c>
      <c r="E355" s="283"/>
      <c r="F355" s="283"/>
      <c r="G355" s="283"/>
      <c r="H355" s="421">
        <f>IFERROR(AVERAGEIF(E355:G355,"&gt;0",E355:G355),0)</f>
        <v>0</v>
      </c>
      <c r="I355" s="283"/>
      <c r="J355" s="451"/>
    </row>
    <row r="356" spans="1:10" ht="15" x14ac:dyDescent="0.2">
      <c r="A356" s="264" t="s">
        <v>38</v>
      </c>
      <c r="B356" s="369" t="s">
        <v>170</v>
      </c>
      <c r="C356" s="306" t="s">
        <v>127</v>
      </c>
      <c r="D356" s="280" t="s">
        <v>163</v>
      </c>
      <c r="E356" s="283"/>
      <c r="F356" s="283"/>
      <c r="G356" s="283"/>
      <c r="H356" s="421">
        <f>IFERROR(AVERAGEIF(E356:G356,"&gt;0",E356:G356),0)</f>
        <v>0</v>
      </c>
      <c r="I356" s="283"/>
      <c r="J356" s="451"/>
    </row>
    <row r="357" spans="1:10" ht="28.5" x14ac:dyDescent="0.2">
      <c r="A357" s="322" t="s">
        <v>39</v>
      </c>
      <c r="B357" s="369" t="s">
        <v>172</v>
      </c>
      <c r="C357" s="306" t="s">
        <v>127</v>
      </c>
      <c r="D357" s="280" t="s">
        <v>163</v>
      </c>
      <c r="E357" s="283"/>
      <c r="F357" s="283"/>
      <c r="G357" s="283"/>
      <c r="H357" s="421">
        <f>IFERROR(AVERAGEIF(E357:G357,"&gt;0",E357:G357),0)</f>
        <v>0</v>
      </c>
      <c r="I357" s="283"/>
      <c r="J357" s="451"/>
    </row>
    <row r="358" spans="1:10" x14ac:dyDescent="0.2">
      <c r="A358" s="81" t="s">
        <v>888</v>
      </c>
      <c r="B358" s="69" t="s">
        <v>173</v>
      </c>
      <c r="C358" s="69" t="s">
        <v>1037</v>
      </c>
      <c r="D358" s="81" t="s">
        <v>13</v>
      </c>
      <c r="E358" s="81">
        <f>(8760-E355)/8760</f>
        <v>1</v>
      </c>
      <c r="F358" s="81">
        <f>(8760-F355)/8760</f>
        <v>1</v>
      </c>
      <c r="G358" s="582">
        <f>(8760-G355)/8760</f>
        <v>1</v>
      </c>
      <c r="H358" s="582">
        <f>(8760-H355)/8760</f>
        <v>1</v>
      </c>
      <c r="I358" s="595">
        <f>(8760-I355)/8760</f>
        <v>1</v>
      </c>
      <c r="J358" s="453"/>
    </row>
    <row r="359" spans="1:10" x14ac:dyDescent="0.2">
      <c r="A359" s="81" t="s">
        <v>889</v>
      </c>
      <c r="B359" s="69" t="s">
        <v>174</v>
      </c>
      <c r="C359" s="69" t="s">
        <v>1035</v>
      </c>
      <c r="D359" s="81" t="s">
        <v>13</v>
      </c>
      <c r="E359" s="202">
        <f>IFERROR(E351*100*100/(E350*8760*E358),0)</f>
        <v>0</v>
      </c>
      <c r="F359" s="202">
        <f>IFERROR(F351*100*100/(F350*8760*F358),0)</f>
        <v>0</v>
      </c>
      <c r="G359" s="202">
        <f>IFERROR(G351*100*100/(G350*8760*G358),0)</f>
        <v>0</v>
      </c>
      <c r="H359" s="202">
        <f>IFERROR(H351*100*100/(H350*8760*H358),0)</f>
        <v>0</v>
      </c>
      <c r="I359" s="546">
        <f>IFERROR(I351*100*100/(I350*8760*I358),0)</f>
        <v>0</v>
      </c>
      <c r="J359" s="453"/>
    </row>
    <row r="360" spans="1:10" x14ac:dyDescent="0.2">
      <c r="A360" s="81" t="s">
        <v>890</v>
      </c>
      <c r="B360" s="69" t="s">
        <v>175</v>
      </c>
      <c r="C360" s="69" t="s">
        <v>1036</v>
      </c>
      <c r="D360" s="81" t="s">
        <v>13</v>
      </c>
      <c r="E360" s="81">
        <f>IF((E356+E357)=0,0,(E357*100/(E356+E357)))</f>
        <v>0</v>
      </c>
      <c r="F360" s="81">
        <f>IF((F356+F357)=0,0,(F357*100/(F356+F357)))</f>
        <v>0</v>
      </c>
      <c r="G360" s="81">
        <f>IF((G356+G357)=0,0,(G357*100/(G356+G357)))</f>
        <v>0</v>
      </c>
      <c r="H360" s="81">
        <f>IF((H356+H357)=0,0,(H357*100/(H356+H357)))</f>
        <v>0</v>
      </c>
      <c r="I360" s="116">
        <f>IF((I356+I357)=0,0,(I357*100/(I356+I357)))</f>
        <v>0</v>
      </c>
      <c r="J360" s="453"/>
    </row>
    <row r="361" spans="1:10" x14ac:dyDescent="0.2">
      <c r="A361" s="1019"/>
      <c r="B361" s="1019"/>
      <c r="C361" s="454"/>
      <c r="D361" s="454"/>
      <c r="E361" s="454"/>
      <c r="F361" s="454"/>
      <c r="G361" s="454"/>
      <c r="H361" s="454"/>
      <c r="I361" s="454"/>
      <c r="J361" s="381"/>
    </row>
    <row r="362" spans="1:10" x14ac:dyDescent="0.2">
      <c r="A362" s="316" t="s">
        <v>891</v>
      </c>
      <c r="B362" s="1099" t="s">
        <v>1801</v>
      </c>
      <c r="C362" s="318"/>
      <c r="D362" s="319"/>
      <c r="E362" s="448"/>
      <c r="F362" s="448"/>
      <c r="G362" s="448"/>
      <c r="H362" s="448"/>
      <c r="I362" s="449"/>
      <c r="J362" s="449"/>
    </row>
    <row r="363" spans="1:10" x14ac:dyDescent="0.2">
      <c r="A363" s="321" t="s">
        <v>5</v>
      </c>
      <c r="B363" s="1099" t="s">
        <v>546</v>
      </c>
      <c r="C363" s="318"/>
      <c r="D363" s="318" t="s">
        <v>248</v>
      </c>
      <c r="E363" s="448" t="s">
        <v>438</v>
      </c>
      <c r="F363" s="448" t="s">
        <v>438</v>
      </c>
      <c r="G363" s="448" t="s">
        <v>438</v>
      </c>
      <c r="H363" s="448" t="s">
        <v>438</v>
      </c>
      <c r="I363" s="448" t="s">
        <v>438</v>
      </c>
      <c r="J363" s="449"/>
    </row>
    <row r="364" spans="1:10" ht="15" x14ac:dyDescent="0.2">
      <c r="A364" s="280" t="s">
        <v>7</v>
      </c>
      <c r="B364" s="73" t="s">
        <v>8</v>
      </c>
      <c r="C364" s="280" t="s">
        <v>127</v>
      </c>
      <c r="D364" s="280" t="s">
        <v>29</v>
      </c>
      <c r="E364" s="284"/>
      <c r="F364" s="284"/>
      <c r="G364" s="284">
        <v>0</v>
      </c>
      <c r="H364" s="230">
        <f>IFERROR(AVERAGEA(E364:G364),0)</f>
        <v>0</v>
      </c>
      <c r="I364" s="410">
        <v>0</v>
      </c>
      <c r="J364" s="14"/>
    </row>
    <row r="365" spans="1:10" ht="15" x14ac:dyDescent="0.2">
      <c r="A365" s="280" t="s">
        <v>9</v>
      </c>
      <c r="B365" s="73" t="s">
        <v>165</v>
      </c>
      <c r="C365" s="280" t="s">
        <v>127</v>
      </c>
      <c r="D365" s="280" t="s">
        <v>27</v>
      </c>
      <c r="E365" s="284"/>
      <c r="F365" s="284"/>
      <c r="G365" s="284">
        <v>0</v>
      </c>
      <c r="H365" s="230">
        <f>IFERROR(AVERAGEA(E365:G365),0)</f>
        <v>0</v>
      </c>
      <c r="I365" s="410">
        <v>0</v>
      </c>
      <c r="J365" s="14"/>
    </row>
    <row r="366" spans="1:10" ht="15" x14ac:dyDescent="0.2">
      <c r="A366" s="280" t="s">
        <v>11</v>
      </c>
      <c r="B366" s="73" t="s">
        <v>166</v>
      </c>
      <c r="C366" s="280" t="s">
        <v>127</v>
      </c>
      <c r="D366" s="280" t="s">
        <v>13</v>
      </c>
      <c r="E366" s="283"/>
      <c r="F366" s="283"/>
      <c r="G366" s="283"/>
      <c r="H366" s="230">
        <f>IFERROR(AVERAGEIF(E366:G366,"&gt;0",E366:G366),0)</f>
        <v>0</v>
      </c>
      <c r="I366" s="283"/>
      <c r="J366" s="14"/>
    </row>
    <row r="367" spans="1:10" ht="15" x14ac:dyDescent="0.2">
      <c r="A367" s="280" t="s">
        <v>30</v>
      </c>
      <c r="B367" s="73" t="s">
        <v>34</v>
      </c>
      <c r="C367" s="280" t="s">
        <v>127</v>
      </c>
      <c r="D367" s="280" t="s">
        <v>164</v>
      </c>
      <c r="E367" s="283"/>
      <c r="F367" s="283"/>
      <c r="G367" s="283"/>
      <c r="H367" s="230">
        <f>IFERROR(AVERAGEIF(E367:G367,"&gt;0",E367:G367),0)</f>
        <v>0</v>
      </c>
      <c r="I367" s="283"/>
      <c r="J367" s="455"/>
    </row>
    <row r="368" spans="1:10" ht="15" x14ac:dyDescent="0.2">
      <c r="A368" s="280" t="s">
        <v>32</v>
      </c>
      <c r="B368" s="73" t="s">
        <v>174</v>
      </c>
      <c r="C368" s="280" t="s">
        <v>127</v>
      </c>
      <c r="D368" s="280" t="s">
        <v>13</v>
      </c>
      <c r="E368" s="283"/>
      <c r="F368" s="283"/>
      <c r="G368" s="283"/>
      <c r="H368" s="230">
        <f>IFERROR(AVERAGEIF(E368:G368,"&gt;0",E368:G368),0)</f>
        <v>0</v>
      </c>
      <c r="I368" s="283"/>
      <c r="J368" s="455"/>
    </row>
    <row r="369" spans="1:10" ht="15" x14ac:dyDescent="0.2">
      <c r="A369" s="280" t="s">
        <v>35</v>
      </c>
      <c r="B369" s="73" t="s">
        <v>162</v>
      </c>
      <c r="C369" s="280" t="s">
        <v>127</v>
      </c>
      <c r="D369" s="280" t="s">
        <v>163</v>
      </c>
      <c r="E369" s="284"/>
      <c r="F369" s="284"/>
      <c r="G369" s="284">
        <v>0</v>
      </c>
      <c r="H369" s="230">
        <f>IFERROR(AVERAGEA(E369:G369),0)</f>
        <v>0</v>
      </c>
      <c r="I369" s="410">
        <v>0</v>
      </c>
      <c r="J369" s="14"/>
    </row>
    <row r="370" spans="1:10" x14ac:dyDescent="0.2">
      <c r="A370" s="198" t="s">
        <v>35</v>
      </c>
      <c r="B370" s="339" t="s">
        <v>1802</v>
      </c>
      <c r="C370" s="198" t="s">
        <v>127</v>
      </c>
      <c r="D370" s="198" t="s">
        <v>216</v>
      </c>
      <c r="E370" s="1088"/>
      <c r="F370" s="1088"/>
      <c r="G370" s="1088"/>
      <c r="H370" s="230">
        <f>IFERROR(AVERAGEIF(E370:G370,"&gt;0",E370:G370),0)</f>
        <v>0</v>
      </c>
      <c r="I370" s="1089"/>
      <c r="J370" s="1077"/>
    </row>
    <row r="371" spans="1:10" x14ac:dyDescent="0.2">
      <c r="A371" s="198" t="s">
        <v>38</v>
      </c>
      <c r="B371" s="339" t="s">
        <v>1803</v>
      </c>
      <c r="C371" s="198" t="s">
        <v>127</v>
      </c>
      <c r="D371" s="198" t="s">
        <v>217</v>
      </c>
      <c r="E371" s="1090"/>
      <c r="F371" s="1090"/>
      <c r="G371" s="1090"/>
      <c r="H371" s="230">
        <f>IFERROR(AVERAGEA(E371:G371),0)</f>
        <v>0</v>
      </c>
      <c r="I371" s="1091"/>
      <c r="J371" s="1077"/>
    </row>
    <row r="372" spans="1:10" x14ac:dyDescent="0.2">
      <c r="A372" s="27"/>
      <c r="B372" s="1026" t="s">
        <v>1804</v>
      </c>
      <c r="C372" s="27"/>
      <c r="D372" s="197"/>
      <c r="E372" s="1092"/>
      <c r="F372" s="1092"/>
      <c r="G372" s="1092"/>
      <c r="H372" s="197"/>
      <c r="I372" s="1091"/>
      <c r="J372" s="1077"/>
    </row>
    <row r="373" spans="1:10" x14ac:dyDescent="0.2">
      <c r="A373" s="27" t="s">
        <v>39</v>
      </c>
      <c r="B373" s="339" t="s">
        <v>265</v>
      </c>
      <c r="C373" s="198" t="s">
        <v>127</v>
      </c>
      <c r="D373" s="198" t="s">
        <v>266</v>
      </c>
      <c r="E373" s="1088"/>
      <c r="F373" s="1088"/>
      <c r="G373" s="1088"/>
      <c r="H373" s="230">
        <f>IFERROR(AVERAGEIF(E373:G373,"&gt;0",E373:G373),0)</f>
        <v>0</v>
      </c>
      <c r="I373" s="1089"/>
      <c r="J373" s="1077"/>
    </row>
    <row r="374" spans="1:10" x14ac:dyDescent="0.2">
      <c r="A374" s="198" t="s">
        <v>169</v>
      </c>
      <c r="B374" s="339" t="s">
        <v>267</v>
      </c>
      <c r="C374" s="198" t="s">
        <v>127</v>
      </c>
      <c r="D374" s="198" t="s">
        <v>268</v>
      </c>
      <c r="E374" s="1090"/>
      <c r="F374" s="1090"/>
      <c r="G374" s="1090"/>
      <c r="H374" s="230">
        <f>IFERROR(AVERAGEA(E374:G374),0)</f>
        <v>0</v>
      </c>
      <c r="I374" s="1093"/>
      <c r="J374" s="1077"/>
    </row>
    <row r="375" spans="1:10" x14ac:dyDescent="0.2">
      <c r="A375" s="198" t="s">
        <v>171</v>
      </c>
      <c r="B375" s="339" t="s">
        <v>269</v>
      </c>
      <c r="C375" s="198" t="s">
        <v>127</v>
      </c>
      <c r="D375" s="198" t="s">
        <v>270</v>
      </c>
      <c r="E375" s="1088"/>
      <c r="F375" s="1088"/>
      <c r="G375" s="1088"/>
      <c r="H375" s="230">
        <f>IFERROR(AVERAGEIF(E375:G375,"&gt;0",E375:G375),0)</f>
        <v>0</v>
      </c>
      <c r="I375" s="1089"/>
      <c r="J375" s="1077"/>
    </row>
    <row r="376" spans="1:10" x14ac:dyDescent="0.2">
      <c r="A376" s="198" t="s">
        <v>271</v>
      </c>
      <c r="B376" s="339" t="s">
        <v>676</v>
      </c>
      <c r="C376" s="198" t="s">
        <v>127</v>
      </c>
      <c r="D376" s="198" t="s">
        <v>191</v>
      </c>
      <c r="E376" s="1090"/>
      <c r="F376" s="1090"/>
      <c r="G376" s="1090"/>
      <c r="H376" s="230">
        <f>IFERROR(AVERAGEA(E376:G376),0)</f>
        <v>0</v>
      </c>
      <c r="I376" s="488"/>
      <c r="J376" s="1077"/>
    </row>
    <row r="377" spans="1:10" x14ac:dyDescent="0.2">
      <c r="A377" s="27"/>
      <c r="B377" s="1026" t="s">
        <v>1805</v>
      </c>
      <c r="C377" s="27"/>
      <c r="D377" s="197"/>
      <c r="E377" s="197"/>
      <c r="F377" s="197"/>
      <c r="G377" s="197"/>
      <c r="H377" s="197"/>
      <c r="I377" s="1094"/>
      <c r="J377" s="1077"/>
    </row>
    <row r="378" spans="1:10" ht="15" x14ac:dyDescent="0.2">
      <c r="A378" s="27" t="s">
        <v>273</v>
      </c>
      <c r="B378" s="339" t="s">
        <v>265</v>
      </c>
      <c r="C378" s="198" t="s">
        <v>127</v>
      </c>
      <c r="D378" s="198" t="s">
        <v>266</v>
      </c>
      <c r="E378" s="1095"/>
      <c r="F378" s="1095"/>
      <c r="G378" s="1095"/>
      <c r="H378" s="230">
        <f>IFERROR(AVERAGEIF(E378:G378,"&gt;0",E378:G378),0)</f>
        <v>0</v>
      </c>
      <c r="I378" s="1096"/>
      <c r="J378" s="1078"/>
    </row>
    <row r="379" spans="1:10" ht="15" x14ac:dyDescent="0.2">
      <c r="A379" s="27" t="s">
        <v>274</v>
      </c>
      <c r="B379" s="339" t="s">
        <v>267</v>
      </c>
      <c r="C379" s="198" t="s">
        <v>127</v>
      </c>
      <c r="D379" s="198" t="s">
        <v>268</v>
      </c>
      <c r="E379" s="1097"/>
      <c r="F379" s="1097"/>
      <c r="G379" s="1097">
        <v>0</v>
      </c>
      <c r="H379" s="230">
        <f>IFERROR(AVERAGEA(E379:G379),0)</f>
        <v>0</v>
      </c>
      <c r="I379" s="1098">
        <v>0</v>
      </c>
      <c r="J379" s="1078"/>
    </row>
    <row r="380" spans="1:10" ht="15" x14ac:dyDescent="0.2">
      <c r="A380" s="198" t="s">
        <v>275</v>
      </c>
      <c r="B380" s="339" t="s">
        <v>269</v>
      </c>
      <c r="C380" s="198" t="s">
        <v>127</v>
      </c>
      <c r="D380" s="198" t="s">
        <v>270</v>
      </c>
      <c r="E380" s="1095"/>
      <c r="F380" s="1095"/>
      <c r="G380" s="1095"/>
      <c r="H380" s="230">
        <f>IFERROR(AVERAGEIF(E380:G380,"&gt;0",E380:G380),0)</f>
        <v>0</v>
      </c>
      <c r="I380" s="1096"/>
      <c r="J380" s="1078"/>
    </row>
    <row r="381" spans="1:10" ht="15" x14ac:dyDescent="0.2">
      <c r="A381" s="198" t="s">
        <v>396</v>
      </c>
      <c r="B381" s="339" t="s">
        <v>1246</v>
      </c>
      <c r="C381" s="198" t="s">
        <v>127</v>
      </c>
      <c r="D381" s="198" t="s">
        <v>191</v>
      </c>
      <c r="E381" s="1097"/>
      <c r="F381" s="1097"/>
      <c r="G381" s="1097">
        <v>0</v>
      </c>
      <c r="H381" s="230">
        <f>IFERROR(AVERAGEA(E381:G381),0)</f>
        <v>0</v>
      </c>
      <c r="I381" s="1098">
        <v>0</v>
      </c>
      <c r="J381" s="1078"/>
    </row>
    <row r="382" spans="1:10" x14ac:dyDescent="0.2">
      <c r="A382" s="230" t="s">
        <v>275</v>
      </c>
      <c r="B382" s="231" t="s">
        <v>1806</v>
      </c>
      <c r="C382" s="230" t="s">
        <v>127</v>
      </c>
      <c r="D382" s="230" t="s">
        <v>137</v>
      </c>
      <c r="E382" s="230">
        <f>E675+E646</f>
        <v>0</v>
      </c>
      <c r="F382" s="230">
        <f t="shared" ref="F382:I382" si="5">F675+F646</f>
        <v>0</v>
      </c>
      <c r="G382" s="230">
        <f t="shared" si="5"/>
        <v>0</v>
      </c>
      <c r="H382" s="230">
        <f t="shared" si="5"/>
        <v>0</v>
      </c>
      <c r="I382" s="230">
        <f t="shared" si="5"/>
        <v>0</v>
      </c>
      <c r="J382" s="1078"/>
    </row>
    <row r="383" spans="1:10" s="386" customFormat="1" x14ac:dyDescent="0.2">
      <c r="A383" s="280"/>
      <c r="B383" s="73"/>
      <c r="C383" s="687"/>
      <c r="D383" s="687"/>
      <c r="E383" s="408"/>
      <c r="F383" s="408"/>
      <c r="G383" s="408"/>
      <c r="H383" s="406"/>
      <c r="I383" s="410"/>
      <c r="J383" s="17"/>
    </row>
    <row r="384" spans="1:10" x14ac:dyDescent="0.2">
      <c r="A384" s="316" t="s">
        <v>892</v>
      </c>
      <c r="B384" s="317" t="s">
        <v>176</v>
      </c>
      <c r="C384" s="317"/>
      <c r="D384" s="323"/>
      <c r="E384" s="456"/>
      <c r="F384" s="456"/>
      <c r="G384" s="456"/>
      <c r="H384" s="448"/>
      <c r="I384" s="449"/>
      <c r="J384" s="449"/>
    </row>
    <row r="385" spans="1:11" ht="15" x14ac:dyDescent="0.2">
      <c r="A385" s="280" t="s">
        <v>5</v>
      </c>
      <c r="B385" s="73" t="s">
        <v>177</v>
      </c>
      <c r="C385" s="280" t="s">
        <v>127</v>
      </c>
      <c r="D385" s="280" t="s">
        <v>29</v>
      </c>
      <c r="E385" s="284"/>
      <c r="F385" s="284"/>
      <c r="G385" s="284">
        <v>0</v>
      </c>
      <c r="H385" s="230">
        <f>IFERROR(AVERAGEA(E385:G385),0)</f>
        <v>0</v>
      </c>
      <c r="I385" s="410">
        <v>0</v>
      </c>
      <c r="J385" s="454"/>
    </row>
    <row r="386" spans="1:11" ht="15" x14ac:dyDescent="0.2">
      <c r="A386" s="280" t="s">
        <v>7</v>
      </c>
      <c r="B386" s="73" t="s">
        <v>40</v>
      </c>
      <c r="C386" s="280" t="s">
        <v>127</v>
      </c>
      <c r="D386" s="280" t="s">
        <v>27</v>
      </c>
      <c r="E386" s="284"/>
      <c r="F386" s="284"/>
      <c r="G386" s="284">
        <v>0</v>
      </c>
      <c r="H386" s="230">
        <f>IFERROR(AVERAGEA(E386:G386),0)</f>
        <v>0</v>
      </c>
      <c r="I386" s="410">
        <v>0</v>
      </c>
      <c r="J386" s="14"/>
    </row>
    <row r="387" spans="1:11" ht="15" x14ac:dyDescent="0.2">
      <c r="A387" s="280" t="s">
        <v>9</v>
      </c>
      <c r="B387" s="73" t="s">
        <v>178</v>
      </c>
      <c r="C387" s="280" t="s">
        <v>127</v>
      </c>
      <c r="D387" s="280" t="s">
        <v>163</v>
      </c>
      <c r="E387" s="284"/>
      <c r="F387" s="284"/>
      <c r="G387" s="284">
        <v>0</v>
      </c>
      <c r="H387" s="230">
        <f>IFERROR(AVERAGEA(E387:G387),0)</f>
        <v>0</v>
      </c>
      <c r="I387" s="410">
        <v>0</v>
      </c>
      <c r="J387" s="14"/>
    </row>
    <row r="388" spans="1:11" x14ac:dyDescent="0.2">
      <c r="A388" s="1020"/>
      <c r="B388" s="285"/>
      <c r="C388" s="452"/>
      <c r="D388" s="15"/>
      <c r="E388" s="15"/>
      <c r="F388" s="15"/>
      <c r="G388" s="15"/>
      <c r="H388" s="18"/>
      <c r="I388" s="454"/>
      <c r="J388" s="14"/>
    </row>
    <row r="389" spans="1:11" s="460" customFormat="1" x14ac:dyDescent="0.25">
      <c r="A389" s="113" t="s">
        <v>893</v>
      </c>
      <c r="B389" s="114" t="s">
        <v>276</v>
      </c>
      <c r="C389" s="114"/>
      <c r="D389" s="114"/>
      <c r="E389" s="458"/>
      <c r="F389" s="458"/>
      <c r="G389" s="458"/>
      <c r="H389" s="457"/>
      <c r="I389" s="459"/>
      <c r="J389" s="449"/>
    </row>
    <row r="390" spans="1:11" s="460" customFormat="1" x14ac:dyDescent="0.25">
      <c r="A390" s="280" t="s">
        <v>5</v>
      </c>
      <c r="B390" s="73" t="s">
        <v>599</v>
      </c>
      <c r="C390" s="280" t="s">
        <v>127</v>
      </c>
      <c r="D390" s="280" t="s">
        <v>248</v>
      </c>
      <c r="E390" s="448" t="s">
        <v>1034</v>
      </c>
      <c r="F390" s="448" t="s">
        <v>1034</v>
      </c>
      <c r="G390" s="448" t="s">
        <v>1034</v>
      </c>
      <c r="H390" s="448" t="s">
        <v>1034</v>
      </c>
      <c r="I390" s="448" t="s">
        <v>1034</v>
      </c>
      <c r="J390" s="461"/>
    </row>
    <row r="391" spans="1:11" s="460" customFormat="1" ht="15" x14ac:dyDescent="0.25">
      <c r="A391" s="280" t="s">
        <v>7</v>
      </c>
      <c r="B391" s="73" t="s">
        <v>8</v>
      </c>
      <c r="C391" s="280" t="s">
        <v>127</v>
      </c>
      <c r="D391" s="280" t="s">
        <v>29</v>
      </c>
      <c r="E391" s="284"/>
      <c r="F391" s="284"/>
      <c r="G391" s="284">
        <v>0</v>
      </c>
      <c r="H391" s="230">
        <f>IFERROR(AVERAGEA(E391:G391),0)</f>
        <v>0</v>
      </c>
      <c r="I391" s="397"/>
      <c r="J391" s="462"/>
    </row>
    <row r="392" spans="1:11" s="460" customFormat="1" ht="15" x14ac:dyDescent="0.25">
      <c r="A392" s="280" t="s">
        <v>9</v>
      </c>
      <c r="B392" s="73" t="s">
        <v>600</v>
      </c>
      <c r="C392" s="280" t="s">
        <v>127</v>
      </c>
      <c r="D392" s="280" t="s">
        <v>27</v>
      </c>
      <c r="E392" s="284"/>
      <c r="F392" s="284"/>
      <c r="G392" s="284">
        <v>0</v>
      </c>
      <c r="H392" s="230">
        <f>IFERROR(AVERAGEA(E392:G392),0)</f>
        <v>0</v>
      </c>
      <c r="I392" s="397"/>
      <c r="J392" s="462"/>
    </row>
    <row r="393" spans="1:11" s="460" customFormat="1" ht="15" x14ac:dyDescent="0.25">
      <c r="A393" s="280" t="s">
        <v>11</v>
      </c>
      <c r="B393" s="73" t="s">
        <v>359</v>
      </c>
      <c r="C393" s="280" t="s">
        <v>127</v>
      </c>
      <c r="D393" s="280" t="s">
        <v>13</v>
      </c>
      <c r="E393" s="283"/>
      <c r="F393" s="283"/>
      <c r="G393" s="283"/>
      <c r="H393" s="230">
        <f>IFERROR(AVERAGEIF(E393:G393,"&gt;0",E393:G393),0)</f>
        <v>0</v>
      </c>
      <c r="I393" s="283"/>
      <c r="J393" s="462"/>
    </row>
    <row r="394" spans="1:11" s="460" customFormat="1" ht="15" x14ac:dyDescent="0.25">
      <c r="A394" s="280" t="s">
        <v>30</v>
      </c>
      <c r="B394" s="73" t="s">
        <v>34</v>
      </c>
      <c r="C394" s="280" t="s">
        <v>127</v>
      </c>
      <c r="D394" s="280" t="s">
        <v>164</v>
      </c>
      <c r="E394" s="283"/>
      <c r="F394" s="283"/>
      <c r="G394" s="283"/>
      <c r="H394" s="230">
        <f>IFERROR(AVERAGEIF(E394:G394,"&gt;0",E394:G394),0)</f>
        <v>0</v>
      </c>
      <c r="I394" s="283"/>
      <c r="J394" s="462"/>
    </row>
    <row r="395" spans="1:11" s="460" customFormat="1" ht="15" x14ac:dyDescent="0.25">
      <c r="A395" s="280" t="s">
        <v>32</v>
      </c>
      <c r="B395" s="73" t="s">
        <v>162</v>
      </c>
      <c r="C395" s="280" t="s">
        <v>127</v>
      </c>
      <c r="D395" s="280" t="s">
        <v>163</v>
      </c>
      <c r="E395" s="284"/>
      <c r="F395" s="284"/>
      <c r="G395" s="284">
        <v>0</v>
      </c>
      <c r="H395" s="230">
        <f>IFERROR(AVERAGEA(E395:G395),0)</f>
        <v>0</v>
      </c>
      <c r="I395" s="397"/>
      <c r="J395" s="462"/>
    </row>
    <row r="396" spans="1:11" s="460" customFormat="1" ht="15" x14ac:dyDescent="0.25">
      <c r="A396" s="280" t="s">
        <v>35</v>
      </c>
      <c r="B396" s="73" t="s">
        <v>399</v>
      </c>
      <c r="C396" s="280" t="s">
        <v>127</v>
      </c>
      <c r="D396" s="280" t="s">
        <v>133</v>
      </c>
      <c r="E396" s="284"/>
      <c r="F396" s="284"/>
      <c r="G396" s="284">
        <v>0</v>
      </c>
      <c r="H396" s="230">
        <f>IFERROR(AVERAGEA(E396:G396),0)</f>
        <v>0</v>
      </c>
      <c r="I396" s="397"/>
      <c r="J396" s="462"/>
    </row>
    <row r="397" spans="1:11" s="460" customFormat="1" ht="15" x14ac:dyDescent="0.25">
      <c r="A397" s="280" t="s">
        <v>38</v>
      </c>
      <c r="B397" s="73" t="s">
        <v>400</v>
      </c>
      <c r="C397" s="280" t="s">
        <v>127</v>
      </c>
      <c r="D397" s="280" t="s">
        <v>266</v>
      </c>
      <c r="E397" s="283"/>
      <c r="F397" s="283"/>
      <c r="G397" s="283"/>
      <c r="H397" s="230">
        <f>IFERROR(AVERAGEIF(E397:G397,"&gt;0",E397:G397),0)</f>
        <v>0</v>
      </c>
      <c r="I397" s="283"/>
      <c r="J397" s="462"/>
    </row>
    <row r="398" spans="1:11" s="460" customFormat="1" ht="15" x14ac:dyDescent="0.25">
      <c r="A398" s="27" t="s">
        <v>39</v>
      </c>
      <c r="B398" s="339" t="s">
        <v>401</v>
      </c>
      <c r="C398" s="280" t="s">
        <v>127</v>
      </c>
      <c r="D398" s="280" t="s">
        <v>268</v>
      </c>
      <c r="E398" s="284"/>
      <c r="F398" s="284"/>
      <c r="G398" s="284"/>
      <c r="H398" s="230">
        <f>IFERROR(AVERAGEA(E398:G398),0)</f>
        <v>0</v>
      </c>
      <c r="I398" s="397"/>
      <c r="J398" s="462"/>
    </row>
    <row r="399" spans="1:11" s="460" customFormat="1" ht="15" x14ac:dyDescent="0.25">
      <c r="A399" s="198" t="s">
        <v>169</v>
      </c>
      <c r="B399" s="339" t="s">
        <v>1247</v>
      </c>
      <c r="C399" s="280" t="s">
        <v>127</v>
      </c>
      <c r="D399" s="280" t="s">
        <v>191</v>
      </c>
      <c r="E399" s="284"/>
      <c r="F399" s="284"/>
      <c r="G399" s="284"/>
      <c r="H399" s="230">
        <f>IFERROR(AVERAGEA(E399:G399),0)</f>
        <v>0</v>
      </c>
      <c r="I399" s="397"/>
      <c r="J399" s="462"/>
    </row>
    <row r="400" spans="1:11" s="460" customFormat="1" x14ac:dyDescent="0.25">
      <c r="A400" s="198" t="s">
        <v>171</v>
      </c>
      <c r="B400" s="324" t="s">
        <v>263</v>
      </c>
      <c r="C400" s="300"/>
      <c r="D400" s="279"/>
      <c r="E400" s="15"/>
      <c r="F400" s="15"/>
      <c r="G400" s="15"/>
      <c r="H400" s="279"/>
      <c r="I400" s="19"/>
      <c r="J400" s="462"/>
      <c r="K400" s="1216"/>
    </row>
    <row r="401" spans="1:11" s="460" customFormat="1" ht="15" x14ac:dyDescent="0.25">
      <c r="A401" s="198" t="s">
        <v>271</v>
      </c>
      <c r="B401" s="339" t="s">
        <v>265</v>
      </c>
      <c r="C401" s="280" t="s">
        <v>127</v>
      </c>
      <c r="D401" s="280" t="s">
        <v>266</v>
      </c>
      <c r="E401" s="283"/>
      <c r="F401" s="283"/>
      <c r="G401" s="283"/>
      <c r="H401" s="230">
        <f>IFERROR(AVERAGEIF(E401:G401,"&gt;0",E401:G401),0)</f>
        <v>0</v>
      </c>
      <c r="I401" s="283"/>
      <c r="J401" s="462"/>
      <c r="K401" s="1216"/>
    </row>
    <row r="402" spans="1:11" s="460" customFormat="1" ht="15" x14ac:dyDescent="0.25">
      <c r="A402" s="198" t="s">
        <v>273</v>
      </c>
      <c r="B402" s="339" t="s">
        <v>267</v>
      </c>
      <c r="C402" s="280" t="s">
        <v>127</v>
      </c>
      <c r="D402" s="280" t="s">
        <v>268</v>
      </c>
      <c r="E402" s="284"/>
      <c r="F402" s="284"/>
      <c r="G402" s="284"/>
      <c r="H402" s="230">
        <f>IFERROR(AVERAGEA(E402:G402),0)</f>
        <v>0</v>
      </c>
      <c r="I402" s="397"/>
      <c r="J402" s="462"/>
      <c r="K402" s="1216"/>
    </row>
    <row r="403" spans="1:11" s="460" customFormat="1" ht="15" x14ac:dyDescent="0.25">
      <c r="A403" s="27" t="s">
        <v>274</v>
      </c>
      <c r="B403" s="339" t="s">
        <v>269</v>
      </c>
      <c r="C403" s="280" t="s">
        <v>127</v>
      </c>
      <c r="D403" s="280" t="s">
        <v>270</v>
      </c>
      <c r="E403" s="283"/>
      <c r="F403" s="283"/>
      <c r="G403" s="283"/>
      <c r="H403" s="230">
        <f>IFERROR(AVERAGEIF(E403:G403,"&gt;0",E403:G403),0)</f>
        <v>0</v>
      </c>
      <c r="I403" s="283"/>
      <c r="J403" s="462"/>
      <c r="K403" s="1216"/>
    </row>
    <row r="404" spans="1:11" s="460" customFormat="1" ht="15" x14ac:dyDescent="0.25">
      <c r="A404" s="198" t="s">
        <v>275</v>
      </c>
      <c r="B404" s="339" t="s">
        <v>676</v>
      </c>
      <c r="C404" s="280" t="s">
        <v>127</v>
      </c>
      <c r="D404" s="280" t="s">
        <v>191</v>
      </c>
      <c r="E404" s="284"/>
      <c r="F404" s="284"/>
      <c r="G404" s="284"/>
      <c r="H404" s="230">
        <f>IFERROR(AVERAGEA(E404:G404),0)</f>
        <v>0</v>
      </c>
      <c r="I404" s="397"/>
      <c r="J404" s="462"/>
      <c r="K404" s="1216"/>
    </row>
    <row r="405" spans="1:11" s="460" customFormat="1" x14ac:dyDescent="0.25">
      <c r="A405" s="198" t="s">
        <v>396</v>
      </c>
      <c r="B405" s="324" t="s">
        <v>272</v>
      </c>
      <c r="C405" s="300"/>
      <c r="D405" s="279"/>
      <c r="E405" s="15"/>
      <c r="F405" s="15"/>
      <c r="G405" s="15"/>
      <c r="H405" s="279"/>
      <c r="I405" s="19"/>
      <c r="J405" s="462"/>
    </row>
    <row r="406" spans="1:11" s="460" customFormat="1" ht="15" x14ac:dyDescent="0.25">
      <c r="A406" s="280" t="s">
        <v>397</v>
      </c>
      <c r="B406" s="73" t="s">
        <v>265</v>
      </c>
      <c r="C406" s="280" t="s">
        <v>127</v>
      </c>
      <c r="D406" s="280" t="s">
        <v>266</v>
      </c>
      <c r="E406" s="283"/>
      <c r="F406" s="283"/>
      <c r="G406" s="283"/>
      <c r="H406" s="230">
        <f>IFERROR(AVERAGEIF(E406:G406,"&gt;0",E406:G406),0)</f>
        <v>0</v>
      </c>
      <c r="I406" s="283"/>
      <c r="J406" s="390"/>
    </row>
    <row r="407" spans="1:11" s="460" customFormat="1" ht="15" x14ac:dyDescent="0.25">
      <c r="A407" s="280" t="s">
        <v>398</v>
      </c>
      <c r="B407" s="73" t="s">
        <v>267</v>
      </c>
      <c r="C407" s="280" t="s">
        <v>127</v>
      </c>
      <c r="D407" s="280" t="s">
        <v>268</v>
      </c>
      <c r="E407" s="284"/>
      <c r="F407" s="284"/>
      <c r="G407" s="284"/>
      <c r="H407" s="230">
        <f>IFERROR(AVERAGEA(E407:G407),0)</f>
        <v>0</v>
      </c>
      <c r="I407" s="397"/>
      <c r="J407" s="390"/>
    </row>
    <row r="408" spans="1:11" s="460" customFormat="1" ht="15" x14ac:dyDescent="0.25">
      <c r="A408" s="280" t="s">
        <v>551</v>
      </c>
      <c r="B408" s="73" t="s">
        <v>269</v>
      </c>
      <c r="C408" s="280" t="s">
        <v>127</v>
      </c>
      <c r="D408" s="280" t="s">
        <v>270</v>
      </c>
      <c r="E408" s="283"/>
      <c r="F408" s="283"/>
      <c r="G408" s="283"/>
      <c r="H408" s="230">
        <f>IFERROR(AVERAGEIF(E408:G408,"&gt;0",E408:G408),0)</f>
        <v>0</v>
      </c>
      <c r="I408" s="283"/>
      <c r="J408" s="390"/>
    </row>
    <row r="409" spans="1:11" s="460" customFormat="1" ht="15" x14ac:dyDescent="0.25">
      <c r="A409" s="280" t="s">
        <v>552</v>
      </c>
      <c r="B409" s="73" t="s">
        <v>677</v>
      </c>
      <c r="C409" s="280" t="s">
        <v>127</v>
      </c>
      <c r="D409" s="280" t="s">
        <v>191</v>
      </c>
      <c r="E409" s="284"/>
      <c r="F409" s="284"/>
      <c r="G409" s="284"/>
      <c r="H409" s="230">
        <f>IFERROR(AVERAGEA(E409:G409),0)</f>
        <v>0</v>
      </c>
      <c r="I409" s="397"/>
      <c r="J409" s="390"/>
    </row>
    <row r="410" spans="1:11" x14ac:dyDescent="0.2">
      <c r="A410" s="888" t="s">
        <v>553</v>
      </c>
      <c r="B410" s="1082" t="s">
        <v>550</v>
      </c>
      <c r="C410" s="888" t="s">
        <v>127</v>
      </c>
      <c r="D410" s="888" t="s">
        <v>137</v>
      </c>
      <c r="E410" s="888">
        <f>(E403*E404+E408*E409)/1000</f>
        <v>0</v>
      </c>
      <c r="F410" s="888">
        <f>(F403*F404+F408*F409)/1000</f>
        <v>0</v>
      </c>
      <c r="G410" s="888">
        <f>(G403*G404+G408*G409)/1000</f>
        <v>0</v>
      </c>
      <c r="H410" s="888">
        <f>(H403*H404+H408*H409)/1000</f>
        <v>0</v>
      </c>
      <c r="I410" s="888">
        <f>(I403*I404+I408*I409)/1000</f>
        <v>0</v>
      </c>
      <c r="J410" s="453"/>
    </row>
    <row r="411" spans="1:11" x14ac:dyDescent="0.2">
      <c r="A411" s="888" t="s">
        <v>602</v>
      </c>
      <c r="B411" s="1082" t="s">
        <v>548</v>
      </c>
      <c r="C411" s="888" t="s">
        <v>127</v>
      </c>
      <c r="D411" s="888" t="s">
        <v>137</v>
      </c>
      <c r="E411" s="888">
        <f>((E396*E399)-E410)/1000</f>
        <v>0</v>
      </c>
      <c r="F411" s="888">
        <f t="shared" ref="F411:I411" si="6">((F396*F399)-F410)/1000</f>
        <v>0</v>
      </c>
      <c r="G411" s="888">
        <f t="shared" si="6"/>
        <v>0</v>
      </c>
      <c r="H411" s="888">
        <f t="shared" si="6"/>
        <v>0</v>
      </c>
      <c r="I411" s="888">
        <f t="shared" si="6"/>
        <v>0</v>
      </c>
      <c r="J411" s="453"/>
    </row>
    <row r="412" spans="1:11" x14ac:dyDescent="0.2">
      <c r="A412" s="81" t="s">
        <v>603</v>
      </c>
      <c r="B412" s="69" t="s">
        <v>549</v>
      </c>
      <c r="C412" s="81" t="s">
        <v>127</v>
      </c>
      <c r="D412" s="81" t="s">
        <v>748</v>
      </c>
      <c r="E412" s="81">
        <f>IFERROR((E410*1000/(E396*E399)),0)</f>
        <v>0</v>
      </c>
      <c r="F412" s="81">
        <f>IFERROR((F410*1000/(F396*F399)),0)</f>
        <v>0</v>
      </c>
      <c r="G412" s="81">
        <f>IFERROR((G410*1000/(G396*G399)),0)</f>
        <v>0</v>
      </c>
      <c r="H412" s="81">
        <f>IFERROR((H410*1000/(H396*H399)),0)</f>
        <v>0</v>
      </c>
      <c r="I412" s="116">
        <f>IFERROR((I410*1000/(I396*I399)),0)</f>
        <v>0</v>
      </c>
      <c r="J412" s="453"/>
    </row>
    <row r="413" spans="1:11" s="460" customFormat="1" x14ac:dyDescent="0.25">
      <c r="A413" s="1021"/>
      <c r="B413" s="1022"/>
      <c r="C413" s="463"/>
      <c r="D413" s="463"/>
      <c r="E413" s="463"/>
      <c r="F413" s="463"/>
      <c r="G413" s="463"/>
      <c r="H413" s="464"/>
      <c r="I413" s="464"/>
      <c r="J413" s="465"/>
    </row>
    <row r="414" spans="1:11" s="460" customFormat="1" x14ac:dyDescent="0.25">
      <c r="A414" s="113" t="s">
        <v>894</v>
      </c>
      <c r="B414" s="114" t="s">
        <v>261</v>
      </c>
      <c r="C414" s="114"/>
      <c r="D414" s="114"/>
      <c r="E414" s="458"/>
      <c r="F414" s="458"/>
      <c r="G414" s="458"/>
      <c r="H414" s="457"/>
      <c r="I414" s="459"/>
      <c r="J414" s="459"/>
    </row>
    <row r="415" spans="1:11" s="460" customFormat="1" x14ac:dyDescent="0.25">
      <c r="A415" s="280" t="s">
        <v>5</v>
      </c>
      <c r="B415" s="73" t="s">
        <v>599</v>
      </c>
      <c r="C415" s="280" t="s">
        <v>127</v>
      </c>
      <c r="D415" s="280" t="s">
        <v>248</v>
      </c>
      <c r="E415" s="448" t="s">
        <v>438</v>
      </c>
      <c r="F415" s="448" t="s">
        <v>438</v>
      </c>
      <c r="G415" s="448" t="s">
        <v>438</v>
      </c>
      <c r="H415" s="448" t="s">
        <v>438</v>
      </c>
      <c r="I415" s="448" t="s">
        <v>438</v>
      </c>
      <c r="J415" s="408"/>
    </row>
    <row r="416" spans="1:11" s="460" customFormat="1" ht="15" x14ac:dyDescent="0.25">
      <c r="A416" s="280" t="s">
        <v>7</v>
      </c>
      <c r="B416" s="73" t="s">
        <v>8</v>
      </c>
      <c r="C416" s="280" t="s">
        <v>127</v>
      </c>
      <c r="D416" s="280" t="s">
        <v>29</v>
      </c>
      <c r="E416" s="284"/>
      <c r="F416" s="284"/>
      <c r="G416" s="284">
        <v>0</v>
      </c>
      <c r="H416" s="230">
        <f>IFERROR(AVERAGEA(E416:G416),0)</f>
        <v>0</v>
      </c>
      <c r="I416" s="410">
        <v>0</v>
      </c>
      <c r="J416" s="462"/>
    </row>
    <row r="417" spans="1:10" s="460" customFormat="1" ht="15" x14ac:dyDescent="0.25">
      <c r="A417" s="280" t="s">
        <v>9</v>
      </c>
      <c r="B417" s="73" t="s">
        <v>600</v>
      </c>
      <c r="C417" s="280" t="s">
        <v>127</v>
      </c>
      <c r="D417" s="280" t="s">
        <v>27</v>
      </c>
      <c r="E417" s="284"/>
      <c r="F417" s="284"/>
      <c r="G417" s="284">
        <v>0</v>
      </c>
      <c r="H417" s="230">
        <f>IFERROR(AVERAGEA(E417:G417),0)</f>
        <v>0</v>
      </c>
      <c r="I417" s="410">
        <v>0</v>
      </c>
      <c r="J417" s="462"/>
    </row>
    <row r="418" spans="1:10" s="460" customFormat="1" ht="15" x14ac:dyDescent="0.25">
      <c r="A418" s="280" t="s">
        <v>11</v>
      </c>
      <c r="B418" s="73" t="s">
        <v>359</v>
      </c>
      <c r="C418" s="280" t="s">
        <v>127</v>
      </c>
      <c r="D418" s="280" t="s">
        <v>13</v>
      </c>
      <c r="E418" s="283"/>
      <c r="F418" s="283"/>
      <c r="G418" s="283"/>
      <c r="H418" s="230">
        <f>IFERROR(AVERAGEIF(E418:G418,"&gt;0",E418:G418),0)</f>
        <v>0</v>
      </c>
      <c r="I418" s="283"/>
      <c r="J418" s="462"/>
    </row>
    <row r="419" spans="1:10" s="460" customFormat="1" ht="15" x14ac:dyDescent="0.25">
      <c r="A419" s="280" t="s">
        <v>30</v>
      </c>
      <c r="B419" s="73" t="s">
        <v>34</v>
      </c>
      <c r="C419" s="280" t="s">
        <v>127</v>
      </c>
      <c r="D419" s="280" t="s">
        <v>164</v>
      </c>
      <c r="E419" s="283"/>
      <c r="F419" s="283"/>
      <c r="G419" s="283"/>
      <c r="H419" s="230">
        <f>IFERROR(AVERAGEIF(E419:G419,"&gt;0",E419:G419),0)</f>
        <v>0</v>
      </c>
      <c r="I419" s="283"/>
      <c r="J419" s="462"/>
    </row>
    <row r="420" spans="1:10" s="460" customFormat="1" ht="15" x14ac:dyDescent="0.25">
      <c r="A420" s="280" t="s">
        <v>32</v>
      </c>
      <c r="B420" s="73" t="s">
        <v>162</v>
      </c>
      <c r="C420" s="280" t="s">
        <v>127</v>
      </c>
      <c r="D420" s="280" t="s">
        <v>163</v>
      </c>
      <c r="E420" s="284"/>
      <c r="F420" s="284"/>
      <c r="G420" s="284"/>
      <c r="H420" s="230">
        <f>IFERROR(AVERAGEA(E420:G420),0)</f>
        <v>0</v>
      </c>
      <c r="I420" s="397"/>
      <c r="J420" s="462"/>
    </row>
    <row r="421" spans="1:10" s="460" customFormat="1" ht="15" x14ac:dyDescent="0.25">
      <c r="A421" s="280" t="s">
        <v>35</v>
      </c>
      <c r="B421" s="73" t="s">
        <v>399</v>
      </c>
      <c r="C421" s="280" t="s">
        <v>127</v>
      </c>
      <c r="D421" s="280" t="s">
        <v>133</v>
      </c>
      <c r="E421" s="283"/>
      <c r="F421" s="283"/>
      <c r="G421" s="283"/>
      <c r="H421" s="230">
        <f>IFERROR(AVERAGEIF(E421:G421,"&gt;0",E421:G421),0)</f>
        <v>0</v>
      </c>
      <c r="I421" s="283"/>
      <c r="J421" s="462"/>
    </row>
    <row r="422" spans="1:10" s="460" customFormat="1" ht="15" x14ac:dyDescent="0.25">
      <c r="A422" s="280" t="s">
        <v>38</v>
      </c>
      <c r="B422" s="73" t="s">
        <v>400</v>
      </c>
      <c r="C422" s="280" t="s">
        <v>127</v>
      </c>
      <c r="D422" s="198" t="s">
        <v>266</v>
      </c>
      <c r="E422" s="283"/>
      <c r="F422" s="283"/>
      <c r="G422" s="283"/>
      <c r="H422" s="230">
        <f>IFERROR(AVERAGEIF(E422:G422,"&gt;0",E422:G422),0)</f>
        <v>0</v>
      </c>
      <c r="I422" s="283"/>
      <c r="J422" s="462"/>
    </row>
    <row r="423" spans="1:10" s="460" customFormat="1" ht="15" x14ac:dyDescent="0.25">
      <c r="A423" s="27" t="s">
        <v>39</v>
      </c>
      <c r="B423" s="339" t="s">
        <v>401</v>
      </c>
      <c r="C423" s="280" t="s">
        <v>127</v>
      </c>
      <c r="D423" s="198" t="s">
        <v>268</v>
      </c>
      <c r="E423" s="284"/>
      <c r="F423" s="284"/>
      <c r="G423" s="284">
        <v>0</v>
      </c>
      <c r="H423" s="230">
        <f>IFERROR(AVERAGEA(E423:G423),0)</f>
        <v>0</v>
      </c>
      <c r="I423" s="410">
        <v>0</v>
      </c>
      <c r="J423" s="462"/>
    </row>
    <row r="424" spans="1:10" s="460" customFormat="1" ht="15" x14ac:dyDescent="0.25">
      <c r="A424" s="198" t="s">
        <v>169</v>
      </c>
      <c r="B424" s="339" t="s">
        <v>1245</v>
      </c>
      <c r="C424" s="280" t="s">
        <v>127</v>
      </c>
      <c r="D424" s="198" t="s">
        <v>191</v>
      </c>
      <c r="E424" s="284"/>
      <c r="F424" s="284"/>
      <c r="G424" s="284">
        <v>0</v>
      </c>
      <c r="H424" s="230">
        <f>IFERROR(AVERAGEA(E424:G424),0)</f>
        <v>0</v>
      </c>
      <c r="I424" s="410">
        <v>0</v>
      </c>
      <c r="J424" s="462"/>
    </row>
    <row r="425" spans="1:10" s="460" customFormat="1" x14ac:dyDescent="0.25">
      <c r="A425" s="198" t="s">
        <v>171</v>
      </c>
      <c r="B425" s="324" t="s">
        <v>263</v>
      </c>
      <c r="C425" s="306"/>
      <c r="D425" s="197"/>
      <c r="E425" s="15"/>
      <c r="F425" s="15"/>
      <c r="G425" s="15"/>
      <c r="H425" s="279"/>
      <c r="I425" s="19"/>
      <c r="J425" s="462"/>
    </row>
    <row r="426" spans="1:10" s="460" customFormat="1" ht="15" x14ac:dyDescent="0.25">
      <c r="A426" s="198" t="s">
        <v>271</v>
      </c>
      <c r="B426" s="339" t="s">
        <v>265</v>
      </c>
      <c r="C426" s="280" t="s">
        <v>127</v>
      </c>
      <c r="D426" s="198" t="s">
        <v>266</v>
      </c>
      <c r="E426" s="283"/>
      <c r="F426" s="283"/>
      <c r="G426" s="283"/>
      <c r="H426" s="230">
        <f>IFERROR(AVERAGEIF(E426:G426,"&gt;0",E426:G426),0)</f>
        <v>0</v>
      </c>
      <c r="I426" s="283"/>
      <c r="J426" s="462"/>
    </row>
    <row r="427" spans="1:10" s="460" customFormat="1" ht="15" x14ac:dyDescent="0.25">
      <c r="A427" s="198" t="s">
        <v>273</v>
      </c>
      <c r="B427" s="339" t="s">
        <v>267</v>
      </c>
      <c r="C427" s="280" t="s">
        <v>127</v>
      </c>
      <c r="D427" s="198" t="s">
        <v>268</v>
      </c>
      <c r="E427" s="284"/>
      <c r="F427" s="284"/>
      <c r="G427" s="284">
        <v>0</v>
      </c>
      <c r="H427" s="230">
        <f>IFERROR(AVERAGEA(E427:G427),0)</f>
        <v>0</v>
      </c>
      <c r="I427" s="410">
        <v>0</v>
      </c>
      <c r="J427" s="462"/>
    </row>
    <row r="428" spans="1:10" s="460" customFormat="1" ht="15" x14ac:dyDescent="0.25">
      <c r="A428" s="27" t="s">
        <v>274</v>
      </c>
      <c r="B428" s="339" t="s">
        <v>269</v>
      </c>
      <c r="C428" s="280" t="s">
        <v>127</v>
      </c>
      <c r="D428" s="198" t="s">
        <v>270</v>
      </c>
      <c r="E428" s="283"/>
      <c r="F428" s="283"/>
      <c r="G428" s="283"/>
      <c r="H428" s="230">
        <f>IFERROR(AVERAGEIF(E428:G428,"&gt;0",E428:G428),0)</f>
        <v>0</v>
      </c>
      <c r="I428" s="283"/>
      <c r="J428" s="462"/>
    </row>
    <row r="429" spans="1:10" s="460" customFormat="1" ht="15" x14ac:dyDescent="0.25">
      <c r="A429" s="280" t="s">
        <v>275</v>
      </c>
      <c r="B429" s="73" t="s">
        <v>676</v>
      </c>
      <c r="C429" s="280" t="s">
        <v>127</v>
      </c>
      <c r="D429" s="198" t="s">
        <v>191</v>
      </c>
      <c r="E429" s="284"/>
      <c r="F429" s="284"/>
      <c r="G429" s="284">
        <v>0</v>
      </c>
      <c r="H429" s="230">
        <f>IFERROR(AVERAGEA(E429:G429),0)</f>
        <v>0</v>
      </c>
      <c r="I429" s="410">
        <v>0</v>
      </c>
      <c r="J429" s="462"/>
    </row>
    <row r="430" spans="1:10" s="460" customFormat="1" x14ac:dyDescent="0.25">
      <c r="A430" s="280" t="s">
        <v>396</v>
      </c>
      <c r="B430" s="324" t="s">
        <v>272</v>
      </c>
      <c r="C430" s="306"/>
      <c r="D430" s="197"/>
      <c r="E430" s="15"/>
      <c r="F430" s="15"/>
      <c r="G430" s="15"/>
      <c r="H430" s="279"/>
      <c r="I430" s="19"/>
      <c r="J430" s="462"/>
    </row>
    <row r="431" spans="1:10" s="460" customFormat="1" ht="15" x14ac:dyDescent="0.25">
      <c r="A431" s="280" t="s">
        <v>397</v>
      </c>
      <c r="B431" s="339" t="s">
        <v>265</v>
      </c>
      <c r="C431" s="280" t="s">
        <v>127</v>
      </c>
      <c r="D431" s="280" t="s">
        <v>266</v>
      </c>
      <c r="E431" s="283"/>
      <c r="F431" s="283"/>
      <c r="G431" s="283"/>
      <c r="H431" s="230">
        <f>IFERROR(AVERAGEIF(E431:G431,"&gt;0",E431:G431),0)</f>
        <v>0</v>
      </c>
      <c r="I431" s="283"/>
      <c r="J431" s="390"/>
    </row>
    <row r="432" spans="1:10" s="460" customFormat="1" ht="15" x14ac:dyDescent="0.25">
      <c r="A432" s="280" t="s">
        <v>398</v>
      </c>
      <c r="B432" s="339" t="s">
        <v>267</v>
      </c>
      <c r="C432" s="280" t="s">
        <v>127</v>
      </c>
      <c r="D432" s="280" t="s">
        <v>268</v>
      </c>
      <c r="E432" s="284"/>
      <c r="F432" s="284"/>
      <c r="G432" s="284">
        <v>0</v>
      </c>
      <c r="H432" s="230">
        <f>IFERROR(AVERAGEA(E432:G432),0)</f>
        <v>0</v>
      </c>
      <c r="I432" s="410">
        <v>0</v>
      </c>
      <c r="J432" s="390"/>
    </row>
    <row r="433" spans="1:14" s="460" customFormat="1" ht="15" x14ac:dyDescent="0.25">
      <c r="A433" s="280" t="s">
        <v>551</v>
      </c>
      <c r="B433" s="339" t="s">
        <v>269</v>
      </c>
      <c r="C433" s="280" t="s">
        <v>127</v>
      </c>
      <c r="D433" s="280" t="s">
        <v>270</v>
      </c>
      <c r="E433" s="283"/>
      <c r="F433" s="283"/>
      <c r="G433" s="283"/>
      <c r="H433" s="230">
        <f>IFERROR(AVERAGEIF(E433:G433,"&gt;0",E433:G433),0)</f>
        <v>0</v>
      </c>
      <c r="I433" s="283"/>
      <c r="J433" s="390"/>
    </row>
    <row r="434" spans="1:14" s="460" customFormat="1" ht="15" x14ac:dyDescent="0.25">
      <c r="A434" s="280" t="s">
        <v>552</v>
      </c>
      <c r="B434" s="339" t="s">
        <v>1246</v>
      </c>
      <c r="C434" s="198" t="s">
        <v>127</v>
      </c>
      <c r="D434" s="198" t="s">
        <v>191</v>
      </c>
      <c r="E434" s="284"/>
      <c r="F434" s="284"/>
      <c r="G434" s="284">
        <v>0</v>
      </c>
      <c r="H434" s="230">
        <f>IFERROR(AVERAGEA(E434:G434),0)</f>
        <v>0</v>
      </c>
      <c r="I434" s="410">
        <v>0</v>
      </c>
      <c r="J434" s="390"/>
    </row>
    <row r="435" spans="1:14" x14ac:dyDescent="0.2">
      <c r="A435" s="81" t="s">
        <v>553</v>
      </c>
      <c r="B435" s="69" t="s">
        <v>550</v>
      </c>
      <c r="C435" s="81" t="s">
        <v>127</v>
      </c>
      <c r="D435" s="81" t="s">
        <v>137</v>
      </c>
      <c r="E435" s="81">
        <f>(E428*E429+E433*E434)/1000</f>
        <v>0</v>
      </c>
      <c r="F435" s="81">
        <f>(F428*F429+F433*F434)/1000</f>
        <v>0</v>
      </c>
      <c r="G435" s="81">
        <f>(G428*G429+G433*G434)/1000</f>
        <v>0</v>
      </c>
      <c r="H435" s="81">
        <f>(H428*H429+H433*H434)/1000</f>
        <v>0</v>
      </c>
      <c r="I435" s="81">
        <f>(I428*I429+I433*I434)/1000</f>
        <v>0</v>
      </c>
      <c r="J435" s="453"/>
    </row>
    <row r="436" spans="1:14" x14ac:dyDescent="0.2">
      <c r="A436" s="81" t="s">
        <v>602</v>
      </c>
      <c r="B436" s="69" t="s">
        <v>548</v>
      </c>
      <c r="C436" s="81" t="s">
        <v>127</v>
      </c>
      <c r="D436" s="81" t="s">
        <v>137</v>
      </c>
      <c r="E436" s="81">
        <f>((E421*E424)/1000)-E435</f>
        <v>0</v>
      </c>
      <c r="F436" s="81">
        <f>((F421*F424)/1000)-F435</f>
        <v>0</v>
      </c>
      <c r="G436" s="81">
        <f>((G421*G424)/1000)-G435</f>
        <v>0</v>
      </c>
      <c r="H436" s="81">
        <f>((H421*H424)/1000)-H435</f>
        <v>0</v>
      </c>
      <c r="I436" s="81">
        <f>((I421*I424)/1000)-I435</f>
        <v>0</v>
      </c>
      <c r="J436" s="453"/>
    </row>
    <row r="437" spans="1:14" x14ac:dyDescent="0.2">
      <c r="A437" s="81" t="s">
        <v>603</v>
      </c>
      <c r="B437" s="69" t="s">
        <v>549</v>
      </c>
      <c r="C437" s="81" t="s">
        <v>127</v>
      </c>
      <c r="D437" s="81" t="s">
        <v>748</v>
      </c>
      <c r="E437" s="81">
        <f>IFERROR((E435*1000/(E421*E424)),0)</f>
        <v>0</v>
      </c>
      <c r="F437" s="81">
        <f>IFERROR((F435*1000/(F421*F424)),0)</f>
        <v>0</v>
      </c>
      <c r="G437" s="81">
        <f>IFERROR((G435*1000/(G421*G424)),0)</f>
        <v>0</v>
      </c>
      <c r="H437" s="81">
        <f>IFERROR((H435*1000/(H421*H424)),0)</f>
        <v>0</v>
      </c>
      <c r="I437" s="81">
        <f>IFERROR((I435*1000/(I421*I424)),0)</f>
        <v>0</v>
      </c>
      <c r="J437" s="453"/>
    </row>
    <row r="438" spans="1:14" x14ac:dyDescent="0.2">
      <c r="A438" s="81" t="s">
        <v>601</v>
      </c>
      <c r="B438" s="69" t="s">
        <v>661</v>
      </c>
      <c r="C438" s="81" t="s">
        <v>127</v>
      </c>
      <c r="D438" s="81" t="s">
        <v>748</v>
      </c>
      <c r="E438" s="81">
        <f>IFERROR((E435+E410)/((E411+E436)+(E435+E410)),0)</f>
        <v>0</v>
      </c>
      <c r="F438" s="81">
        <f>IFERROR((F435+F410)/((F411+F436)+(F435+F410)),0)</f>
        <v>0</v>
      </c>
      <c r="G438" s="81">
        <f>IFERROR((G435+G410)/((G411+G436)+(G435+G410)),0)</f>
        <v>0</v>
      </c>
      <c r="H438" s="81">
        <f>IFERROR((H435+H410)/((H411+H436)+(H435+H410)),0)</f>
        <v>0</v>
      </c>
      <c r="I438" s="81">
        <f>IFERROR((I435+I410)/((I411+I436)+(I435+I410)),0)</f>
        <v>0</v>
      </c>
      <c r="J438" s="453"/>
    </row>
    <row r="439" spans="1:14" x14ac:dyDescent="0.2">
      <c r="A439" s="1020"/>
      <c r="B439" s="300"/>
      <c r="C439" s="452"/>
      <c r="D439" s="15"/>
      <c r="E439" s="15"/>
      <c r="F439" s="15"/>
      <c r="G439" s="15"/>
      <c r="H439" s="18"/>
      <c r="I439" s="454"/>
      <c r="J439" s="17"/>
      <c r="K439" s="386"/>
      <c r="L439" s="386"/>
      <c r="M439" s="386"/>
      <c r="N439" s="386"/>
    </row>
    <row r="440" spans="1:14" ht="46.5" customHeight="1" x14ac:dyDescent="0.2">
      <c r="A440" s="81" t="s">
        <v>158</v>
      </c>
      <c r="B440" s="69" t="s">
        <v>180</v>
      </c>
      <c r="C440" s="263" t="s">
        <v>916</v>
      </c>
      <c r="D440" s="81" t="s">
        <v>27</v>
      </c>
      <c r="E440" s="81">
        <f>E341+E351+E365+E386+E392+E417</f>
        <v>0</v>
      </c>
      <c r="F440" s="81">
        <f>F341+F351+F365+F386+F392+F417</f>
        <v>0</v>
      </c>
      <c r="G440" s="81">
        <f>G341+G351+G365+G386+G392+G417</f>
        <v>0</v>
      </c>
      <c r="H440" s="81">
        <f>H341+H351+H365+H386+H392+H417</f>
        <v>0</v>
      </c>
      <c r="I440" s="81">
        <f>I341+I351+I365+I386+I392+I417</f>
        <v>0</v>
      </c>
      <c r="J440" s="453"/>
    </row>
    <row r="441" spans="1:14" ht="15" x14ac:dyDescent="0.2">
      <c r="A441" s="1023" t="s">
        <v>179</v>
      </c>
      <c r="B441" s="1024" t="s">
        <v>182</v>
      </c>
      <c r="C441" s="455"/>
      <c r="D441" s="455" t="s">
        <v>27</v>
      </c>
      <c r="E441" s="284"/>
      <c r="F441" s="284"/>
      <c r="G441" s="596"/>
      <c r="H441" s="230">
        <f>IFERROR(AVERAGEA(E441:G441),0)</f>
        <v>0</v>
      </c>
      <c r="I441" s="889">
        <v>0</v>
      </c>
      <c r="J441" s="889"/>
      <c r="K441" s="386"/>
      <c r="L441" s="386"/>
      <c r="M441" s="386"/>
      <c r="N441" s="386"/>
    </row>
    <row r="442" spans="1:14" ht="15" x14ac:dyDescent="0.2">
      <c r="A442" s="1023" t="s">
        <v>181</v>
      </c>
      <c r="B442" s="1024" t="s">
        <v>184</v>
      </c>
      <c r="C442" s="455"/>
      <c r="D442" s="455" t="s">
        <v>27</v>
      </c>
      <c r="E442" s="284"/>
      <c r="F442" s="284"/>
      <c r="G442" s="596"/>
      <c r="H442" s="230">
        <f>IFERROR(AVERAGEA(E442:G442),0)</f>
        <v>0</v>
      </c>
      <c r="I442" s="889">
        <v>0</v>
      </c>
      <c r="J442" s="889"/>
      <c r="K442" s="386"/>
      <c r="L442" s="386"/>
      <c r="M442" s="386"/>
      <c r="N442" s="386"/>
    </row>
    <row r="443" spans="1:14" ht="28.5" x14ac:dyDescent="0.2">
      <c r="A443" s="81" t="s">
        <v>183</v>
      </c>
      <c r="B443" s="69" t="s">
        <v>186</v>
      </c>
      <c r="C443" s="186" t="s">
        <v>697</v>
      </c>
      <c r="D443" s="81" t="s">
        <v>27</v>
      </c>
      <c r="E443" s="81">
        <f>E441+IF(E442&gt;(E69+E70+E71), E442-(E69+E70+E71), 0)</f>
        <v>0</v>
      </c>
      <c r="F443" s="81">
        <f>F441+IF(F442&gt;(F69+F70+F71), F442-(F69+F70+F71), 0)</f>
        <v>0</v>
      </c>
      <c r="G443" s="202">
        <f>G441+IF(G442&gt;(G69+G70+G71), G442-(G69+G70+G71), 0)</f>
        <v>0</v>
      </c>
      <c r="H443" s="202">
        <f>H441+IF(H442&gt;(H69+H70+H71), H442-(H69+H70+H71), 0)</f>
        <v>0</v>
      </c>
      <c r="I443" s="546">
        <f>I441+IF(I442&gt;(I69+I70+I71), I442-(I69+I70+I71), 0)</f>
        <v>0</v>
      </c>
      <c r="J443" s="453"/>
    </row>
    <row r="444" spans="1:14" x14ac:dyDescent="0.2">
      <c r="A444" s="81" t="s">
        <v>185</v>
      </c>
      <c r="B444" s="69" t="s">
        <v>188</v>
      </c>
      <c r="C444" s="69" t="s">
        <v>189</v>
      </c>
      <c r="D444" s="81" t="s">
        <v>137</v>
      </c>
      <c r="E444" s="81">
        <f>E443*2717/10</f>
        <v>0</v>
      </c>
      <c r="F444" s="81">
        <f>F443*2717/10</f>
        <v>0</v>
      </c>
      <c r="G444" s="202">
        <f>G443*2717/10</f>
        <v>0</v>
      </c>
      <c r="H444" s="202">
        <f>H443*2717/10</f>
        <v>0</v>
      </c>
      <c r="I444" s="546">
        <f>I443*2717/10</f>
        <v>0</v>
      </c>
      <c r="J444" s="453"/>
    </row>
    <row r="445" spans="1:14" x14ac:dyDescent="0.2">
      <c r="A445" s="888" t="s">
        <v>187</v>
      </c>
      <c r="B445" s="1082" t="s">
        <v>41</v>
      </c>
      <c r="C445" s="1082" t="s">
        <v>1038</v>
      </c>
      <c r="D445" s="888" t="s">
        <v>27</v>
      </c>
      <c r="E445" s="888">
        <f>IF(E442&gt;(E69+E70+E71),((E440-E441)-(E442-(E69+E70+E71))),(E85+E440-E441))</f>
        <v>0</v>
      </c>
      <c r="F445" s="888">
        <f>IF(F442&gt;(F69+F70+F71),((F440-F441)-(F442-(F69+F70+F71))),(F85+F440-F441))</f>
        <v>0</v>
      </c>
      <c r="G445" s="1087">
        <f>IF(G442&gt;(G69+G70+G71),((G440-G441)-(G442-(G69+G70+G71))),(G85+G440-G441))</f>
        <v>0</v>
      </c>
      <c r="H445" s="1087">
        <f>IF(H442&gt;(H69+H70+H71),((H440-H441)-(H442-(H69+H70+H71))),(H85+H440-H441))</f>
        <v>0</v>
      </c>
      <c r="I445" s="546">
        <f>IF(I442&gt;(I69+I70+I71),((I440-I441)-(I442-(I69+I70+I71))),(I85+I440-I441))</f>
        <v>0</v>
      </c>
      <c r="J445" s="453"/>
    </row>
    <row r="446" spans="1:14" x14ac:dyDescent="0.2">
      <c r="A446" s="279"/>
      <c r="B446" s="297"/>
      <c r="C446" s="387"/>
      <c r="D446" s="15"/>
      <c r="E446" s="15"/>
      <c r="F446" s="15"/>
      <c r="G446" s="15"/>
      <c r="H446" s="18"/>
      <c r="I446" s="397"/>
      <c r="J446" s="466"/>
    </row>
    <row r="447" spans="1:14" x14ac:dyDescent="0.2">
      <c r="A447" s="753" t="s">
        <v>48</v>
      </c>
      <c r="B447" s="750" t="s">
        <v>42</v>
      </c>
      <c r="C447" s="750"/>
      <c r="D447" s="572"/>
      <c r="E447" s="572"/>
      <c r="F447" s="572"/>
      <c r="G447" s="572"/>
      <c r="H447" s="572"/>
      <c r="I447" s="754"/>
      <c r="J447" s="755"/>
    </row>
    <row r="448" spans="1:14" x14ac:dyDescent="0.2">
      <c r="A448" s="550" t="s">
        <v>50</v>
      </c>
      <c r="B448" s="549" t="s">
        <v>43</v>
      </c>
      <c r="C448" s="317"/>
      <c r="D448" s="319"/>
      <c r="E448" s="319"/>
      <c r="F448" s="319"/>
      <c r="G448" s="319"/>
      <c r="H448" s="319"/>
      <c r="I448" s="320"/>
      <c r="J448" s="449"/>
    </row>
    <row r="449" spans="1:10" ht="15" x14ac:dyDescent="0.2">
      <c r="A449" s="20" t="s">
        <v>5</v>
      </c>
      <c r="B449" s="26" t="s">
        <v>612</v>
      </c>
      <c r="C449" s="27" t="s">
        <v>613</v>
      </c>
      <c r="D449" s="27" t="s">
        <v>1235</v>
      </c>
      <c r="E449" s="283"/>
      <c r="F449" s="283"/>
      <c r="G449" s="283"/>
      <c r="H449" s="230">
        <f>IFERROR(AVERAGEIF(E449:G449,"&gt;0",E449:G449),0)</f>
        <v>0</v>
      </c>
      <c r="I449" s="283"/>
      <c r="J449" s="17"/>
    </row>
    <row r="450" spans="1:10" ht="15" x14ac:dyDescent="0.2">
      <c r="A450" s="20" t="s">
        <v>7</v>
      </c>
      <c r="B450" s="26" t="s">
        <v>615</v>
      </c>
      <c r="C450" s="27" t="s">
        <v>127</v>
      </c>
      <c r="D450" s="197" t="s">
        <v>190</v>
      </c>
      <c r="E450" s="283"/>
      <c r="F450" s="283"/>
      <c r="G450" s="283"/>
      <c r="H450" s="230">
        <f>IFERROR(AVERAGEIF(E450:G450,"&gt;0",E450:G450),0)</f>
        <v>0</v>
      </c>
      <c r="I450" s="283"/>
      <c r="J450" s="418"/>
    </row>
    <row r="451" spans="1:10" ht="15" x14ac:dyDescent="0.2">
      <c r="A451" s="20" t="s">
        <v>9</v>
      </c>
      <c r="B451" s="26" t="s">
        <v>617</v>
      </c>
      <c r="C451" s="27" t="s">
        <v>127</v>
      </c>
      <c r="D451" s="197" t="s">
        <v>191</v>
      </c>
      <c r="E451" s="284"/>
      <c r="F451" s="284"/>
      <c r="G451" s="284"/>
      <c r="H451" s="230">
        <f>IFERROR(AVERAGEA(E451:G451),0)</f>
        <v>0</v>
      </c>
      <c r="I451" s="404"/>
      <c r="J451" s="17"/>
    </row>
    <row r="452" spans="1:10" ht="15" x14ac:dyDescent="0.2">
      <c r="A452" s="20" t="s">
        <v>11</v>
      </c>
      <c r="B452" s="26" t="s">
        <v>619</v>
      </c>
      <c r="C452" s="27" t="s">
        <v>127</v>
      </c>
      <c r="D452" s="197" t="s">
        <v>13</v>
      </c>
      <c r="E452" s="283"/>
      <c r="F452" s="283"/>
      <c r="G452" s="283"/>
      <c r="H452" s="230">
        <f>IFERROR(AVERAGEIF(E452:G452,"&gt;0",E452:G452),0)</f>
        <v>0</v>
      </c>
      <c r="I452" s="283"/>
      <c r="J452" s="17"/>
    </row>
    <row r="453" spans="1:10" ht="15" x14ac:dyDescent="0.2">
      <c r="A453" s="20" t="s">
        <v>30</v>
      </c>
      <c r="B453" s="26" t="s">
        <v>621</v>
      </c>
      <c r="C453" s="27" t="s">
        <v>127</v>
      </c>
      <c r="D453" s="197" t="s">
        <v>191</v>
      </c>
      <c r="E453" s="284"/>
      <c r="F453" s="284"/>
      <c r="G453" s="284"/>
      <c r="H453" s="230">
        <f>IFERROR(AVERAGEA(E453:G453),0)</f>
        <v>0</v>
      </c>
      <c r="I453" s="404"/>
      <c r="J453" s="18"/>
    </row>
    <row r="454" spans="1:10" ht="15" x14ac:dyDescent="0.2">
      <c r="A454" s="20" t="s">
        <v>32</v>
      </c>
      <c r="B454" s="26" t="s">
        <v>623</v>
      </c>
      <c r="C454" s="27" t="s">
        <v>127</v>
      </c>
      <c r="D454" s="197" t="s">
        <v>191</v>
      </c>
      <c r="E454" s="284"/>
      <c r="F454" s="284"/>
      <c r="G454" s="596"/>
      <c r="H454" s="230">
        <f>IFERROR(AVERAGEA(E454:G454),0)</f>
        <v>0</v>
      </c>
      <c r="I454" s="404"/>
      <c r="J454" s="17"/>
    </row>
    <row r="455" spans="1:10" ht="15" x14ac:dyDescent="0.2">
      <c r="A455" s="20" t="s">
        <v>35</v>
      </c>
      <c r="B455" s="26" t="s">
        <v>625</v>
      </c>
      <c r="C455" s="27" t="s">
        <v>127</v>
      </c>
      <c r="D455" s="197" t="s">
        <v>191</v>
      </c>
      <c r="E455" s="284"/>
      <c r="F455" s="284"/>
      <c r="G455" s="284"/>
      <c r="H455" s="230">
        <f>IFERROR(AVERAGEA(E455:G455),0)</f>
        <v>0</v>
      </c>
      <c r="I455" s="404"/>
      <c r="J455" s="406"/>
    </row>
    <row r="456" spans="1:10" x14ac:dyDescent="0.2">
      <c r="A456" s="81" t="s">
        <v>38</v>
      </c>
      <c r="B456" s="69" t="s">
        <v>47</v>
      </c>
      <c r="C456" s="263" t="s">
        <v>939</v>
      </c>
      <c r="D456" s="81" t="s">
        <v>191</v>
      </c>
      <c r="E456" s="81">
        <f>E453+E454+E455</f>
        <v>0</v>
      </c>
      <c r="F456" s="81">
        <f>F453+F454+F455</f>
        <v>0</v>
      </c>
      <c r="G456" s="202">
        <f>G453+G454+G455</f>
        <v>0</v>
      </c>
      <c r="H456" s="202">
        <f>H453+H454+H455</f>
        <v>0</v>
      </c>
      <c r="I456" s="202">
        <f>I453+I454+I455</f>
        <v>0</v>
      </c>
      <c r="J456" s="453"/>
    </row>
    <row r="457" spans="1:10" x14ac:dyDescent="0.2">
      <c r="A457" s="81" t="s">
        <v>39</v>
      </c>
      <c r="B457" s="69" t="s">
        <v>628</v>
      </c>
      <c r="C457" s="263" t="s">
        <v>629</v>
      </c>
      <c r="D457" s="81" t="s">
        <v>137</v>
      </c>
      <c r="E457" s="81">
        <f>E453*E450/1000</f>
        <v>0</v>
      </c>
      <c r="F457" s="81">
        <f>F453*F450/1000</f>
        <v>0</v>
      </c>
      <c r="G457" s="202">
        <f>G453*G450/1000</f>
        <v>0</v>
      </c>
      <c r="H457" s="202">
        <f>H453*H450/1000</f>
        <v>0</v>
      </c>
      <c r="I457" s="202">
        <f>I453*I450/1000</f>
        <v>0</v>
      </c>
      <c r="J457" s="453"/>
    </row>
    <row r="458" spans="1:10" x14ac:dyDescent="0.2">
      <c r="A458" s="81" t="s">
        <v>169</v>
      </c>
      <c r="B458" s="69" t="s">
        <v>630</v>
      </c>
      <c r="C458" s="263" t="s">
        <v>631</v>
      </c>
      <c r="D458" s="81" t="s">
        <v>137</v>
      </c>
      <c r="E458" s="81">
        <f>E450*E454/1000</f>
        <v>0</v>
      </c>
      <c r="F458" s="81">
        <f>F450*F454/1000</f>
        <v>0</v>
      </c>
      <c r="G458" s="202">
        <f>G450*G454/1000</f>
        <v>0</v>
      </c>
      <c r="H458" s="202">
        <f>H450*H454/1000</f>
        <v>0</v>
      </c>
      <c r="I458" s="202">
        <f>I450*I454/1000</f>
        <v>0</v>
      </c>
      <c r="J458" s="453"/>
    </row>
    <row r="459" spans="1:10" x14ac:dyDescent="0.2">
      <c r="A459" s="81" t="s">
        <v>171</v>
      </c>
      <c r="B459" s="69" t="s">
        <v>194</v>
      </c>
      <c r="C459" s="263" t="s">
        <v>632</v>
      </c>
      <c r="D459" s="81" t="s">
        <v>137</v>
      </c>
      <c r="E459" s="81">
        <f>E455*E450/1000</f>
        <v>0</v>
      </c>
      <c r="F459" s="81">
        <f>F455*F450/1000</f>
        <v>0</v>
      </c>
      <c r="G459" s="202">
        <f>G455*G450/1000</f>
        <v>0</v>
      </c>
      <c r="H459" s="202">
        <f>H455*H450/1000</f>
        <v>0</v>
      </c>
      <c r="I459" s="202">
        <f>I455*I450/1000</f>
        <v>0</v>
      </c>
      <c r="J459" s="453"/>
    </row>
    <row r="460" spans="1:10" x14ac:dyDescent="0.2">
      <c r="A460" s="1025"/>
      <c r="B460" s="1026"/>
      <c r="C460" s="469"/>
      <c r="D460" s="415"/>
      <c r="E460" s="415"/>
      <c r="F460" s="415"/>
      <c r="G460" s="415"/>
      <c r="H460" s="415"/>
      <c r="I460" s="415"/>
      <c r="J460" s="17"/>
    </row>
    <row r="461" spans="1:10" x14ac:dyDescent="0.2">
      <c r="A461" s="551" t="s">
        <v>917</v>
      </c>
      <c r="B461" s="549" t="s">
        <v>633</v>
      </c>
      <c r="C461" s="320"/>
      <c r="D461" s="320"/>
      <c r="E461" s="320"/>
      <c r="F461" s="320"/>
      <c r="G461" s="320"/>
      <c r="H461" s="320"/>
      <c r="I461" s="320"/>
      <c r="J461" s="449"/>
    </row>
    <row r="462" spans="1:10" ht="15" x14ac:dyDescent="0.2">
      <c r="A462" s="20" t="s">
        <v>5</v>
      </c>
      <c r="B462" s="26" t="s">
        <v>612</v>
      </c>
      <c r="C462" s="27" t="s">
        <v>613</v>
      </c>
      <c r="D462" s="27" t="s">
        <v>1235</v>
      </c>
      <c r="E462" s="283"/>
      <c r="F462" s="283"/>
      <c r="G462" s="283"/>
      <c r="H462" s="230">
        <f>IFERROR(AVERAGEIF(E462:G462,"&gt;0",E462:G462),0)</f>
        <v>0</v>
      </c>
      <c r="I462" s="283"/>
      <c r="J462" s="17"/>
    </row>
    <row r="463" spans="1:10" ht="15" x14ac:dyDescent="0.2">
      <c r="A463" s="20" t="s">
        <v>7</v>
      </c>
      <c r="B463" s="26" t="s">
        <v>615</v>
      </c>
      <c r="C463" s="27" t="s">
        <v>127</v>
      </c>
      <c r="D463" s="197" t="s">
        <v>190</v>
      </c>
      <c r="E463" s="283"/>
      <c r="F463" s="283"/>
      <c r="G463" s="283"/>
      <c r="H463" s="230">
        <f>IFERROR(AVERAGEIF(E463:G463,"&gt;0",E463:G463),0)</f>
        <v>0</v>
      </c>
      <c r="I463" s="283"/>
      <c r="J463" s="17"/>
    </row>
    <row r="464" spans="1:10" ht="15" x14ac:dyDescent="0.2">
      <c r="A464" s="20" t="s">
        <v>9</v>
      </c>
      <c r="B464" s="26" t="s">
        <v>617</v>
      </c>
      <c r="C464" s="27" t="s">
        <v>127</v>
      </c>
      <c r="D464" s="197" t="s">
        <v>191</v>
      </c>
      <c r="E464" s="284"/>
      <c r="F464" s="284"/>
      <c r="G464" s="284">
        <v>0</v>
      </c>
      <c r="H464" s="230">
        <f>IFERROR(AVERAGEA(E464:G464),0)</f>
        <v>0</v>
      </c>
      <c r="I464" s="404">
        <v>0</v>
      </c>
      <c r="J464" s="17"/>
    </row>
    <row r="465" spans="1:10" ht="15" x14ac:dyDescent="0.2">
      <c r="A465" s="20" t="s">
        <v>11</v>
      </c>
      <c r="B465" s="26" t="s">
        <v>634</v>
      </c>
      <c r="C465" s="27" t="s">
        <v>127</v>
      </c>
      <c r="D465" s="197" t="s">
        <v>13</v>
      </c>
      <c r="E465" s="283"/>
      <c r="F465" s="283"/>
      <c r="G465" s="283"/>
      <c r="H465" s="230">
        <f>IFERROR(AVERAGEIF(E465:G465,"&gt;0",E465:G465),0)</f>
        <v>0</v>
      </c>
      <c r="I465" s="283"/>
      <c r="J465" s="406"/>
    </row>
    <row r="466" spans="1:10" ht="15" x14ac:dyDescent="0.2">
      <c r="A466" s="20" t="s">
        <v>30</v>
      </c>
      <c r="B466" s="26" t="s">
        <v>621</v>
      </c>
      <c r="C466" s="27" t="s">
        <v>127</v>
      </c>
      <c r="D466" s="197" t="s">
        <v>191</v>
      </c>
      <c r="E466" s="284"/>
      <c r="F466" s="284"/>
      <c r="G466" s="284">
        <v>0</v>
      </c>
      <c r="H466" s="230">
        <f>IFERROR(AVERAGEA(E466:G466),0)</f>
        <v>0</v>
      </c>
      <c r="I466" s="404">
        <v>0</v>
      </c>
      <c r="J466" s="406"/>
    </row>
    <row r="467" spans="1:10" ht="15" x14ac:dyDescent="0.2">
      <c r="A467" s="20" t="s">
        <v>32</v>
      </c>
      <c r="B467" s="26" t="s">
        <v>623</v>
      </c>
      <c r="C467" s="27" t="s">
        <v>127</v>
      </c>
      <c r="D467" s="197" t="s">
        <v>191</v>
      </c>
      <c r="E467" s="284"/>
      <c r="F467" s="284"/>
      <c r="G467" s="284">
        <v>0</v>
      </c>
      <c r="H467" s="230">
        <f>IFERROR(AVERAGEA(E467:G467),0)</f>
        <v>0</v>
      </c>
      <c r="I467" s="404">
        <v>0</v>
      </c>
      <c r="J467" s="406"/>
    </row>
    <row r="468" spans="1:10" ht="15" x14ac:dyDescent="0.2">
      <c r="A468" s="20" t="s">
        <v>35</v>
      </c>
      <c r="B468" s="26" t="s">
        <v>625</v>
      </c>
      <c r="C468" s="27" t="s">
        <v>127</v>
      </c>
      <c r="D468" s="197" t="s">
        <v>191</v>
      </c>
      <c r="E468" s="284"/>
      <c r="F468" s="284"/>
      <c r="G468" s="284">
        <v>0</v>
      </c>
      <c r="H468" s="230">
        <f>IFERROR(AVERAGEA(E468:G468),0)</f>
        <v>0</v>
      </c>
      <c r="I468" s="404">
        <v>0</v>
      </c>
      <c r="J468" s="17"/>
    </row>
    <row r="469" spans="1:10" x14ac:dyDescent="0.2">
      <c r="A469" s="81" t="s">
        <v>38</v>
      </c>
      <c r="B469" s="69" t="s">
        <v>47</v>
      </c>
      <c r="C469" s="263" t="s">
        <v>939</v>
      </c>
      <c r="D469" s="69" t="s">
        <v>191</v>
      </c>
      <c r="E469" s="81">
        <f>E466+E467+E468</f>
        <v>0</v>
      </c>
      <c r="F469" s="81">
        <f>F466+F467+F468</f>
        <v>0</v>
      </c>
      <c r="G469" s="81">
        <f>G466+G467+G468</f>
        <v>0</v>
      </c>
      <c r="H469" s="81">
        <f>H466+H467+H468</f>
        <v>0</v>
      </c>
      <c r="I469" s="81">
        <f>I466+I467+I468</f>
        <v>0</v>
      </c>
      <c r="J469" s="453"/>
    </row>
    <row r="470" spans="1:10" x14ac:dyDescent="0.2">
      <c r="A470" s="81" t="s">
        <v>39</v>
      </c>
      <c r="B470" s="69" t="s">
        <v>628</v>
      </c>
      <c r="C470" s="263" t="s">
        <v>629</v>
      </c>
      <c r="D470" s="69" t="s">
        <v>137</v>
      </c>
      <c r="E470" s="81">
        <f>E466*E463/1000</f>
        <v>0</v>
      </c>
      <c r="F470" s="81">
        <f>F466*F463/1000</f>
        <v>0</v>
      </c>
      <c r="G470" s="81">
        <f>G466*G463/1000</f>
        <v>0</v>
      </c>
      <c r="H470" s="81">
        <f>H466*H463/1000</f>
        <v>0</v>
      </c>
      <c r="I470" s="81">
        <f>I466*I463/1000</f>
        <v>0</v>
      </c>
      <c r="J470" s="453"/>
    </row>
    <row r="471" spans="1:10" x14ac:dyDescent="0.2">
      <c r="A471" s="81" t="s">
        <v>169</v>
      </c>
      <c r="B471" s="69" t="s">
        <v>630</v>
      </c>
      <c r="C471" s="263" t="s">
        <v>631</v>
      </c>
      <c r="D471" s="69" t="s">
        <v>137</v>
      </c>
      <c r="E471" s="81">
        <f>E463*E467/1000</f>
        <v>0</v>
      </c>
      <c r="F471" s="81">
        <f>F463*F467/1000</f>
        <v>0</v>
      </c>
      <c r="G471" s="81">
        <f>G463*G467/1000</f>
        <v>0</v>
      </c>
      <c r="H471" s="81">
        <f>H463*H467/1000</f>
        <v>0</v>
      </c>
      <c r="I471" s="81">
        <f>I463*I467/1000</f>
        <v>0</v>
      </c>
      <c r="J471" s="453"/>
    </row>
    <row r="472" spans="1:10" x14ac:dyDescent="0.2">
      <c r="A472" s="81" t="s">
        <v>171</v>
      </c>
      <c r="B472" s="69" t="s">
        <v>194</v>
      </c>
      <c r="C472" s="263" t="s">
        <v>632</v>
      </c>
      <c r="D472" s="69" t="s">
        <v>137</v>
      </c>
      <c r="E472" s="81">
        <f>E468*E463/1000</f>
        <v>0</v>
      </c>
      <c r="F472" s="81">
        <f>F468*F463/1000</f>
        <v>0</v>
      </c>
      <c r="G472" s="81">
        <f>G468*G463/1000</f>
        <v>0</v>
      </c>
      <c r="H472" s="81">
        <f>H468*H463/1000</f>
        <v>0</v>
      </c>
      <c r="I472" s="81">
        <f>I468*I463/1000</f>
        <v>0</v>
      </c>
      <c r="J472" s="453"/>
    </row>
    <row r="473" spans="1:10" x14ac:dyDescent="0.2">
      <c r="A473" s="1025"/>
      <c r="B473" s="1026"/>
      <c r="C473" s="469"/>
      <c r="D473" s="415"/>
      <c r="E473" s="415"/>
      <c r="F473" s="415"/>
      <c r="G473" s="415"/>
      <c r="H473" s="415"/>
      <c r="I473" s="415"/>
      <c r="J473" s="17"/>
    </row>
    <row r="474" spans="1:10" x14ac:dyDescent="0.2">
      <c r="A474" s="551" t="s">
        <v>918</v>
      </c>
      <c r="B474" s="549" t="s">
        <v>197</v>
      </c>
      <c r="C474" s="317"/>
      <c r="D474" s="317"/>
      <c r="E474" s="317"/>
      <c r="F474" s="317"/>
      <c r="G474" s="317"/>
      <c r="H474" s="317"/>
      <c r="I474" s="317"/>
      <c r="J474" s="447"/>
    </row>
    <row r="475" spans="1:10" ht="15" x14ac:dyDescent="0.2">
      <c r="A475" s="20" t="s">
        <v>5</v>
      </c>
      <c r="B475" s="26" t="s">
        <v>612</v>
      </c>
      <c r="C475" s="27" t="s">
        <v>613</v>
      </c>
      <c r="D475" s="27" t="s">
        <v>1235</v>
      </c>
      <c r="E475" s="283"/>
      <c r="F475" s="283"/>
      <c r="G475" s="283"/>
      <c r="H475" s="230">
        <f>IFERROR(AVERAGEIF(E475:G475,"&gt;0",E475:G475),0)</f>
        <v>0</v>
      </c>
      <c r="I475" s="283"/>
      <c r="J475" s="406"/>
    </row>
    <row r="476" spans="1:10" ht="15" x14ac:dyDescent="0.2">
      <c r="A476" s="20" t="s">
        <v>7</v>
      </c>
      <c r="B476" s="26" t="s">
        <v>615</v>
      </c>
      <c r="C476" s="27" t="s">
        <v>127</v>
      </c>
      <c r="D476" s="197" t="s">
        <v>190</v>
      </c>
      <c r="E476" s="283"/>
      <c r="F476" s="283"/>
      <c r="G476" s="283"/>
      <c r="H476" s="230">
        <f>IFERROR(AVERAGEIF(E476:G476,"&gt;0",E476:G476),0)</f>
        <v>0</v>
      </c>
      <c r="I476" s="283"/>
      <c r="J476" s="406"/>
    </row>
    <row r="477" spans="1:10" ht="15" x14ac:dyDescent="0.2">
      <c r="A477" s="20" t="s">
        <v>9</v>
      </c>
      <c r="B477" s="26" t="s">
        <v>617</v>
      </c>
      <c r="C477" s="27" t="s">
        <v>127</v>
      </c>
      <c r="D477" s="197" t="s">
        <v>191</v>
      </c>
      <c r="E477" s="284"/>
      <c r="F477" s="284"/>
      <c r="G477" s="284">
        <v>0</v>
      </c>
      <c r="H477" s="230">
        <f>IFERROR(AVERAGEA(E477:G477),0)</f>
        <v>0</v>
      </c>
      <c r="I477" s="404">
        <v>0</v>
      </c>
      <c r="J477" s="406"/>
    </row>
    <row r="478" spans="1:10" ht="15" x14ac:dyDescent="0.2">
      <c r="A478" s="20" t="s">
        <v>11</v>
      </c>
      <c r="B478" s="26" t="s">
        <v>635</v>
      </c>
      <c r="C478" s="27" t="s">
        <v>127</v>
      </c>
      <c r="D478" s="197" t="s">
        <v>13</v>
      </c>
      <c r="E478" s="283"/>
      <c r="F478" s="283"/>
      <c r="G478" s="283"/>
      <c r="H478" s="230">
        <f>IFERROR(AVERAGEIF(E478:G478,"&gt;0",E478:G478),0)</f>
        <v>0</v>
      </c>
      <c r="I478" s="283"/>
      <c r="J478" s="17"/>
    </row>
    <row r="479" spans="1:10" ht="15" x14ac:dyDescent="0.2">
      <c r="A479" s="20" t="s">
        <v>30</v>
      </c>
      <c r="B479" s="26" t="s">
        <v>621</v>
      </c>
      <c r="C479" s="27" t="s">
        <v>127</v>
      </c>
      <c r="D479" s="197" t="s">
        <v>191</v>
      </c>
      <c r="E479" s="284"/>
      <c r="F479" s="284"/>
      <c r="G479" s="284">
        <v>0</v>
      </c>
      <c r="H479" s="230">
        <f>IFERROR(AVERAGEA(E479:G479),0)</f>
        <v>0</v>
      </c>
      <c r="I479" s="404">
        <v>0</v>
      </c>
      <c r="J479" s="17"/>
    </row>
    <row r="480" spans="1:10" ht="15" x14ac:dyDescent="0.2">
      <c r="A480" s="20" t="s">
        <v>32</v>
      </c>
      <c r="B480" s="26" t="s">
        <v>623</v>
      </c>
      <c r="C480" s="27" t="s">
        <v>127</v>
      </c>
      <c r="D480" s="197" t="s">
        <v>191</v>
      </c>
      <c r="E480" s="284"/>
      <c r="F480" s="284"/>
      <c r="G480" s="284">
        <v>0</v>
      </c>
      <c r="H480" s="230">
        <f>IFERROR(AVERAGEA(E480:G480),0)</f>
        <v>0</v>
      </c>
      <c r="I480" s="404">
        <v>0</v>
      </c>
      <c r="J480" s="17"/>
    </row>
    <row r="481" spans="1:10" ht="15" x14ac:dyDescent="0.2">
      <c r="A481" s="20" t="s">
        <v>35</v>
      </c>
      <c r="B481" s="26" t="s">
        <v>625</v>
      </c>
      <c r="C481" s="27" t="s">
        <v>127</v>
      </c>
      <c r="D481" s="197" t="s">
        <v>191</v>
      </c>
      <c r="E481" s="284"/>
      <c r="F481" s="284"/>
      <c r="G481" s="284">
        <v>0</v>
      </c>
      <c r="H481" s="230">
        <f>IFERROR(AVERAGEA(E481:G481),0)</f>
        <v>0</v>
      </c>
      <c r="I481" s="404">
        <v>0</v>
      </c>
      <c r="J481" s="17"/>
    </row>
    <row r="482" spans="1:10" x14ac:dyDescent="0.2">
      <c r="A482" s="81" t="s">
        <v>38</v>
      </c>
      <c r="B482" s="69" t="s">
        <v>47</v>
      </c>
      <c r="C482" s="263" t="s">
        <v>939</v>
      </c>
      <c r="D482" s="81" t="s">
        <v>191</v>
      </c>
      <c r="E482" s="81">
        <f>E479+E480+E481</f>
        <v>0</v>
      </c>
      <c r="F482" s="81">
        <f>F479+F480+F481</f>
        <v>0</v>
      </c>
      <c r="G482" s="81">
        <f>G479+G480+G481</f>
        <v>0</v>
      </c>
      <c r="H482" s="81">
        <f>H479+H480+H481</f>
        <v>0</v>
      </c>
      <c r="I482" s="81">
        <f>I479+I480+I481</f>
        <v>0</v>
      </c>
      <c r="J482" s="453"/>
    </row>
    <row r="483" spans="1:10" x14ac:dyDescent="0.2">
      <c r="A483" s="81" t="s">
        <v>39</v>
      </c>
      <c r="B483" s="69" t="s">
        <v>628</v>
      </c>
      <c r="C483" s="263" t="s">
        <v>629</v>
      </c>
      <c r="D483" s="81" t="s">
        <v>137</v>
      </c>
      <c r="E483" s="81">
        <f>E479*E476/1000</f>
        <v>0</v>
      </c>
      <c r="F483" s="81">
        <f>F479*F476/1000</f>
        <v>0</v>
      </c>
      <c r="G483" s="81">
        <f>G479*G476/1000</f>
        <v>0</v>
      </c>
      <c r="H483" s="81">
        <f>H479*H476/1000</f>
        <v>0</v>
      </c>
      <c r="I483" s="81">
        <f>I479*I476/1000</f>
        <v>0</v>
      </c>
      <c r="J483" s="453"/>
    </row>
    <row r="484" spans="1:10" x14ac:dyDescent="0.2">
      <c r="A484" s="81" t="s">
        <v>169</v>
      </c>
      <c r="B484" s="69" t="s">
        <v>630</v>
      </c>
      <c r="C484" s="263" t="s">
        <v>631</v>
      </c>
      <c r="D484" s="81" t="s">
        <v>137</v>
      </c>
      <c r="E484" s="81">
        <f>E476*E480/1000</f>
        <v>0</v>
      </c>
      <c r="F484" s="81">
        <f>F476*F480/1000</f>
        <v>0</v>
      </c>
      <c r="G484" s="81">
        <f>G476*G480/1000</f>
        <v>0</v>
      </c>
      <c r="H484" s="81">
        <f>H476*H480/1000</f>
        <v>0</v>
      </c>
      <c r="I484" s="81">
        <f>I476*I480/1000</f>
        <v>0</v>
      </c>
      <c r="J484" s="453"/>
    </row>
    <row r="485" spans="1:10" x14ac:dyDescent="0.2">
      <c r="A485" s="81" t="s">
        <v>171</v>
      </c>
      <c r="B485" s="69" t="s">
        <v>194</v>
      </c>
      <c r="C485" s="263" t="s">
        <v>632</v>
      </c>
      <c r="D485" s="81" t="s">
        <v>137</v>
      </c>
      <c r="E485" s="81">
        <f>E481*E476/1000</f>
        <v>0</v>
      </c>
      <c r="F485" s="81">
        <f>F481*F476/1000</f>
        <v>0</v>
      </c>
      <c r="G485" s="81">
        <f>G481*G476/1000</f>
        <v>0</v>
      </c>
      <c r="H485" s="81">
        <f>H481*H476/1000</f>
        <v>0</v>
      </c>
      <c r="I485" s="81">
        <f>I481*I476/1000</f>
        <v>0</v>
      </c>
      <c r="J485" s="453"/>
    </row>
    <row r="486" spans="1:10" x14ac:dyDescent="0.2">
      <c r="A486" s="248"/>
      <c r="B486" s="1027"/>
      <c r="C486" s="470"/>
      <c r="D486" s="415"/>
      <c r="E486" s="415"/>
      <c r="F486" s="415"/>
      <c r="G486" s="415"/>
      <c r="H486" s="418"/>
      <c r="I486" s="418"/>
      <c r="J486" s="406"/>
    </row>
    <row r="487" spans="1:10" x14ac:dyDescent="0.2">
      <c r="A487" s="551" t="s">
        <v>919</v>
      </c>
      <c r="B487" s="549" t="s">
        <v>196</v>
      </c>
      <c r="C487" s="317"/>
      <c r="D487" s="317"/>
      <c r="E487" s="317"/>
      <c r="F487" s="317"/>
      <c r="G487" s="317"/>
      <c r="H487" s="317"/>
      <c r="I487" s="317"/>
      <c r="J487" s="447"/>
    </row>
    <row r="488" spans="1:10" ht="15" x14ac:dyDescent="0.2">
      <c r="A488" s="20" t="s">
        <v>5</v>
      </c>
      <c r="B488" s="26" t="s">
        <v>612</v>
      </c>
      <c r="C488" s="27" t="s">
        <v>613</v>
      </c>
      <c r="D488" s="27" t="s">
        <v>1235</v>
      </c>
      <c r="E488" s="283"/>
      <c r="F488" s="283"/>
      <c r="G488" s="283"/>
      <c r="H488" s="230">
        <f>IFERROR(AVERAGEIF(E488:G488,"&gt;0",E488:G488),0)</f>
        <v>0</v>
      </c>
      <c r="I488" s="283"/>
      <c r="J488" s="17"/>
    </row>
    <row r="489" spans="1:10" ht="15" x14ac:dyDescent="0.2">
      <c r="A489" s="20" t="s">
        <v>7</v>
      </c>
      <c r="B489" s="26" t="s">
        <v>615</v>
      </c>
      <c r="C489" s="27" t="s">
        <v>127</v>
      </c>
      <c r="D489" s="197" t="s">
        <v>190</v>
      </c>
      <c r="E489" s="283"/>
      <c r="F489" s="283"/>
      <c r="G489" s="283"/>
      <c r="H489" s="230">
        <f>IFERROR(AVERAGEIF(E489:G489,"&gt;0",E489:G489),0)</f>
        <v>0</v>
      </c>
      <c r="I489" s="283"/>
      <c r="J489" s="17"/>
    </row>
    <row r="490" spans="1:10" ht="15" x14ac:dyDescent="0.2">
      <c r="A490" s="20" t="s">
        <v>9</v>
      </c>
      <c r="B490" s="26" t="s">
        <v>617</v>
      </c>
      <c r="C490" s="27" t="s">
        <v>127</v>
      </c>
      <c r="D490" s="197" t="s">
        <v>191</v>
      </c>
      <c r="E490" s="284"/>
      <c r="F490" s="284"/>
      <c r="G490" s="284">
        <v>0</v>
      </c>
      <c r="H490" s="230">
        <f>IFERROR(AVERAGEA(E490:G490),0)</f>
        <v>0</v>
      </c>
      <c r="I490" s="404">
        <v>0</v>
      </c>
      <c r="J490" s="17"/>
    </row>
    <row r="491" spans="1:10" ht="15" x14ac:dyDescent="0.2">
      <c r="A491" s="20" t="s">
        <v>11</v>
      </c>
      <c r="B491" s="26" t="s">
        <v>636</v>
      </c>
      <c r="C491" s="27" t="s">
        <v>127</v>
      </c>
      <c r="D491" s="197" t="s">
        <v>13</v>
      </c>
      <c r="E491" s="283"/>
      <c r="F491" s="283"/>
      <c r="G491" s="283"/>
      <c r="H491" s="230">
        <f>IFERROR(AVERAGEIF(E491:G491,"&gt;0",E491:G491),0)</f>
        <v>0</v>
      </c>
      <c r="I491" s="283"/>
      <c r="J491" s="17"/>
    </row>
    <row r="492" spans="1:10" ht="15" x14ac:dyDescent="0.2">
      <c r="A492" s="20" t="s">
        <v>30</v>
      </c>
      <c r="B492" s="26" t="s">
        <v>621</v>
      </c>
      <c r="C492" s="27" t="s">
        <v>127</v>
      </c>
      <c r="D492" s="197" t="s">
        <v>191</v>
      </c>
      <c r="E492" s="284"/>
      <c r="F492" s="284"/>
      <c r="G492" s="284">
        <v>0</v>
      </c>
      <c r="H492" s="230">
        <f>IFERROR(AVERAGEA(E492:G492),0)</f>
        <v>0</v>
      </c>
      <c r="I492" s="404"/>
      <c r="J492" s="17"/>
    </row>
    <row r="493" spans="1:10" ht="15" x14ac:dyDescent="0.2">
      <c r="A493" s="20" t="s">
        <v>32</v>
      </c>
      <c r="B493" s="26" t="s">
        <v>623</v>
      </c>
      <c r="C493" s="27" t="s">
        <v>127</v>
      </c>
      <c r="D493" s="197" t="s">
        <v>191</v>
      </c>
      <c r="E493" s="284"/>
      <c r="F493" s="284"/>
      <c r="G493" s="284">
        <v>0</v>
      </c>
      <c r="H493" s="230">
        <f>IFERROR(AVERAGEA(E493:G493),0)</f>
        <v>0</v>
      </c>
      <c r="I493" s="404"/>
      <c r="J493" s="17"/>
    </row>
    <row r="494" spans="1:10" ht="15" x14ac:dyDescent="0.2">
      <c r="A494" s="20" t="s">
        <v>35</v>
      </c>
      <c r="B494" s="26" t="s">
        <v>625</v>
      </c>
      <c r="C494" s="27" t="s">
        <v>127</v>
      </c>
      <c r="D494" s="197" t="s">
        <v>191</v>
      </c>
      <c r="E494" s="284"/>
      <c r="F494" s="284"/>
      <c r="G494" s="284">
        <v>0</v>
      </c>
      <c r="H494" s="230">
        <f>IFERROR(AVERAGEA(E494:G494),0)</f>
        <v>0</v>
      </c>
      <c r="I494" s="404">
        <v>0</v>
      </c>
      <c r="J494" s="17"/>
    </row>
    <row r="495" spans="1:10" x14ac:dyDescent="0.2">
      <c r="A495" s="81" t="s">
        <v>38</v>
      </c>
      <c r="B495" s="69" t="s">
        <v>47</v>
      </c>
      <c r="C495" s="263" t="s">
        <v>939</v>
      </c>
      <c r="D495" s="81" t="s">
        <v>191</v>
      </c>
      <c r="E495" s="81">
        <f>E492+E493+E494</f>
        <v>0</v>
      </c>
      <c r="F495" s="81">
        <f>F492+F493+F494</f>
        <v>0</v>
      </c>
      <c r="G495" s="81">
        <f>G492+G493+G494</f>
        <v>0</v>
      </c>
      <c r="H495" s="81">
        <f>H492+H493+H494</f>
        <v>0</v>
      </c>
      <c r="I495" s="81">
        <f>I492+I493+I494</f>
        <v>0</v>
      </c>
      <c r="J495" s="453"/>
    </row>
    <row r="496" spans="1:10" x14ac:dyDescent="0.2">
      <c r="A496" s="81" t="s">
        <v>39</v>
      </c>
      <c r="B496" s="69" t="s">
        <v>628</v>
      </c>
      <c r="C496" s="263" t="s">
        <v>629</v>
      </c>
      <c r="D496" s="81" t="s">
        <v>137</v>
      </c>
      <c r="E496" s="81">
        <f>E492*E489/1000</f>
        <v>0</v>
      </c>
      <c r="F496" s="81">
        <f>F492*F489/1000</f>
        <v>0</v>
      </c>
      <c r="G496" s="81">
        <f>G492*G489/1000</f>
        <v>0</v>
      </c>
      <c r="H496" s="81">
        <f>H492*H489/1000</f>
        <v>0</v>
      </c>
      <c r="I496" s="81">
        <f>I492*I489/1000</f>
        <v>0</v>
      </c>
      <c r="J496" s="453"/>
    </row>
    <row r="497" spans="1:10" x14ac:dyDescent="0.2">
      <c r="A497" s="81" t="s">
        <v>169</v>
      </c>
      <c r="B497" s="69" t="s">
        <v>630</v>
      </c>
      <c r="C497" s="263" t="s">
        <v>631</v>
      </c>
      <c r="D497" s="81" t="s">
        <v>137</v>
      </c>
      <c r="E497" s="81">
        <f>E489*E493/1000</f>
        <v>0</v>
      </c>
      <c r="F497" s="81">
        <f>F489*F493/1000</f>
        <v>0</v>
      </c>
      <c r="G497" s="81">
        <f>G489*G493/1000</f>
        <v>0</v>
      </c>
      <c r="H497" s="81">
        <f>H489*H493/1000</f>
        <v>0</v>
      </c>
      <c r="I497" s="81">
        <f>I489*I493/1000</f>
        <v>0</v>
      </c>
      <c r="J497" s="453"/>
    </row>
    <row r="498" spans="1:10" x14ac:dyDescent="0.2">
      <c r="A498" s="81" t="s">
        <v>171</v>
      </c>
      <c r="B498" s="69" t="s">
        <v>194</v>
      </c>
      <c r="C498" s="263" t="s">
        <v>632</v>
      </c>
      <c r="D498" s="81" t="s">
        <v>137</v>
      </c>
      <c r="E498" s="81">
        <f>E494*E489/1000</f>
        <v>0</v>
      </c>
      <c r="F498" s="81">
        <f>F494*F489/1000</f>
        <v>0</v>
      </c>
      <c r="G498" s="81">
        <f>G494*G489/1000</f>
        <v>0</v>
      </c>
      <c r="H498" s="81">
        <f>H494*H489/1000</f>
        <v>0</v>
      </c>
      <c r="I498" s="81">
        <f>I494*I489/1000</f>
        <v>0</v>
      </c>
      <c r="J498" s="453"/>
    </row>
    <row r="499" spans="1:10" x14ac:dyDescent="0.2">
      <c r="A499" s="325"/>
      <c r="B499" s="1028"/>
      <c r="C499" s="471"/>
      <c r="D499" s="472"/>
      <c r="E499" s="472"/>
      <c r="F499" s="472"/>
      <c r="G499" s="472"/>
      <c r="H499" s="418"/>
      <c r="I499" s="418"/>
      <c r="J499" s="17"/>
    </row>
    <row r="500" spans="1:10" x14ac:dyDescent="0.2">
      <c r="A500" s="551" t="s">
        <v>920</v>
      </c>
      <c r="B500" s="549" t="s">
        <v>637</v>
      </c>
      <c r="C500" s="317"/>
      <c r="D500" s="317"/>
      <c r="E500" s="317"/>
      <c r="F500" s="317"/>
      <c r="G500" s="317"/>
      <c r="H500" s="317"/>
      <c r="I500" s="317"/>
      <c r="J500" s="447"/>
    </row>
    <row r="501" spans="1:10" ht="15" x14ac:dyDescent="0.2">
      <c r="A501" s="20" t="s">
        <v>5</v>
      </c>
      <c r="B501" s="26" t="s">
        <v>612</v>
      </c>
      <c r="C501" s="27" t="s">
        <v>613</v>
      </c>
      <c r="D501" s="27" t="s">
        <v>1235</v>
      </c>
      <c r="E501" s="283"/>
      <c r="F501" s="283"/>
      <c r="G501" s="283"/>
      <c r="H501" s="230">
        <f>IFERROR(AVERAGEIF(E501:G501,"&gt;0",E501:G501),0)</f>
        <v>0</v>
      </c>
      <c r="I501" s="283"/>
      <c r="J501" s="17"/>
    </row>
    <row r="502" spans="1:10" ht="15" x14ac:dyDescent="0.2">
      <c r="A502" s="20" t="s">
        <v>7</v>
      </c>
      <c r="B502" s="26" t="s">
        <v>615</v>
      </c>
      <c r="C502" s="27" t="s">
        <v>127</v>
      </c>
      <c r="D502" s="197" t="s">
        <v>190</v>
      </c>
      <c r="E502" s="283"/>
      <c r="F502" s="283"/>
      <c r="G502" s="283"/>
      <c r="H502" s="230">
        <f>IFERROR(AVERAGEIF(E502:G502,"&gt;0",E502:G502),0)</f>
        <v>0</v>
      </c>
      <c r="I502" s="283"/>
      <c r="J502" s="17"/>
    </row>
    <row r="503" spans="1:10" ht="15" x14ac:dyDescent="0.2">
      <c r="A503" s="20" t="s">
        <v>9</v>
      </c>
      <c r="B503" s="26" t="s">
        <v>617</v>
      </c>
      <c r="C503" s="27" t="s">
        <v>127</v>
      </c>
      <c r="D503" s="197" t="s">
        <v>191</v>
      </c>
      <c r="E503" s="284"/>
      <c r="F503" s="284"/>
      <c r="G503" s="284">
        <v>0</v>
      </c>
      <c r="H503" s="230">
        <f>IFERROR(AVERAGEA(E503:G503),0)</f>
        <v>0</v>
      </c>
      <c r="I503" s="473">
        <v>0</v>
      </c>
      <c r="J503" s="17"/>
    </row>
    <row r="504" spans="1:10" ht="15" x14ac:dyDescent="0.2">
      <c r="A504" s="20" t="s">
        <v>11</v>
      </c>
      <c r="B504" s="26" t="s">
        <v>638</v>
      </c>
      <c r="C504" s="27" t="s">
        <v>127</v>
      </c>
      <c r="D504" s="197" t="s">
        <v>13</v>
      </c>
      <c r="E504" s="283"/>
      <c r="F504" s="283"/>
      <c r="G504" s="283"/>
      <c r="H504" s="230">
        <f>IFERROR(AVERAGEIF(E504:G504,"&gt;0",E504:G504),0)</f>
        <v>0</v>
      </c>
      <c r="I504" s="283"/>
      <c r="J504" s="17"/>
    </row>
    <row r="505" spans="1:10" ht="15" x14ac:dyDescent="0.2">
      <c r="A505" s="20" t="s">
        <v>30</v>
      </c>
      <c r="B505" s="26" t="s">
        <v>621</v>
      </c>
      <c r="C505" s="27" t="s">
        <v>127</v>
      </c>
      <c r="D505" s="197" t="s">
        <v>191</v>
      </c>
      <c r="E505" s="284"/>
      <c r="F505" s="284"/>
      <c r="G505" s="284">
        <v>0</v>
      </c>
      <c r="H505" s="230">
        <f>IFERROR(AVERAGEA(E505:G505),0)</f>
        <v>0</v>
      </c>
      <c r="I505" s="396">
        <v>0</v>
      </c>
      <c r="J505" s="406"/>
    </row>
    <row r="506" spans="1:10" ht="15" x14ac:dyDescent="0.2">
      <c r="A506" s="20" t="s">
        <v>32</v>
      </c>
      <c r="B506" s="26" t="s">
        <v>623</v>
      </c>
      <c r="C506" s="27" t="s">
        <v>127</v>
      </c>
      <c r="D506" s="197" t="s">
        <v>191</v>
      </c>
      <c r="E506" s="284"/>
      <c r="F506" s="284"/>
      <c r="G506" s="284">
        <v>0</v>
      </c>
      <c r="H506" s="230">
        <f>IFERROR(AVERAGEA(E506:G506),0)</f>
        <v>0</v>
      </c>
      <c r="I506" s="473"/>
      <c r="J506" s="406"/>
    </row>
    <row r="507" spans="1:10" ht="15" x14ac:dyDescent="0.2">
      <c r="A507" s="20" t="s">
        <v>35</v>
      </c>
      <c r="B507" s="26" t="s">
        <v>625</v>
      </c>
      <c r="C507" s="27" t="s">
        <v>127</v>
      </c>
      <c r="D507" s="197" t="s">
        <v>191</v>
      </c>
      <c r="E507" s="284"/>
      <c r="F507" s="284"/>
      <c r="G507" s="284">
        <v>0</v>
      </c>
      <c r="H507" s="230">
        <f>IFERROR(AVERAGEA(E507:G507),0)</f>
        <v>0</v>
      </c>
      <c r="I507" s="473">
        <v>0</v>
      </c>
      <c r="J507" s="406"/>
    </row>
    <row r="508" spans="1:10" x14ac:dyDescent="0.2">
      <c r="A508" s="81" t="s">
        <v>38</v>
      </c>
      <c r="B508" s="69" t="s">
        <v>47</v>
      </c>
      <c r="C508" s="263" t="s">
        <v>939</v>
      </c>
      <c r="D508" s="81" t="s">
        <v>191</v>
      </c>
      <c r="E508" s="81">
        <f>E505+E506+E507</f>
        <v>0</v>
      </c>
      <c r="F508" s="81">
        <f>F505+F506+F507</f>
        <v>0</v>
      </c>
      <c r="G508" s="81">
        <f>G505+G506+G507</f>
        <v>0</v>
      </c>
      <c r="H508" s="81">
        <f>H505+H506+H507</f>
        <v>0</v>
      </c>
      <c r="I508" s="81">
        <f>I505+I506+I507</f>
        <v>0</v>
      </c>
      <c r="J508" s="453"/>
    </row>
    <row r="509" spans="1:10" x14ac:dyDescent="0.2">
      <c r="A509" s="81" t="s">
        <v>39</v>
      </c>
      <c r="B509" s="69" t="s">
        <v>628</v>
      </c>
      <c r="C509" s="263" t="s">
        <v>629</v>
      </c>
      <c r="D509" s="81" t="s">
        <v>137</v>
      </c>
      <c r="E509" s="81">
        <f>E505*E502/1000</f>
        <v>0</v>
      </c>
      <c r="F509" s="81">
        <f>F505*F502/1000</f>
        <v>0</v>
      </c>
      <c r="G509" s="81">
        <f>G505*G502/1000</f>
        <v>0</v>
      </c>
      <c r="H509" s="81">
        <f>H505*H502/1000</f>
        <v>0</v>
      </c>
      <c r="I509" s="81">
        <f>I505*I502/1000</f>
        <v>0</v>
      </c>
      <c r="J509" s="453"/>
    </row>
    <row r="510" spans="1:10" x14ac:dyDescent="0.2">
      <c r="A510" s="81" t="s">
        <v>169</v>
      </c>
      <c r="B510" s="69" t="s">
        <v>630</v>
      </c>
      <c r="C510" s="263" t="s">
        <v>631</v>
      </c>
      <c r="D510" s="81" t="s">
        <v>137</v>
      </c>
      <c r="E510" s="81">
        <f>E502*E506/1000</f>
        <v>0</v>
      </c>
      <c r="F510" s="81">
        <f>F502*F506/1000</f>
        <v>0</v>
      </c>
      <c r="G510" s="81">
        <f>G502*G506/1000</f>
        <v>0</v>
      </c>
      <c r="H510" s="81">
        <f>H502*H506/1000</f>
        <v>0</v>
      </c>
      <c r="I510" s="81">
        <f>I502*I506/1000</f>
        <v>0</v>
      </c>
      <c r="J510" s="453"/>
    </row>
    <row r="511" spans="1:10" x14ac:dyDescent="0.2">
      <c r="A511" s="81" t="s">
        <v>171</v>
      </c>
      <c r="B511" s="69" t="s">
        <v>194</v>
      </c>
      <c r="C511" s="263" t="s">
        <v>632</v>
      </c>
      <c r="D511" s="81" t="s">
        <v>137</v>
      </c>
      <c r="E511" s="81">
        <f>E507*E502/1000</f>
        <v>0</v>
      </c>
      <c r="F511" s="81">
        <f>F507*F502/1000</f>
        <v>0</v>
      </c>
      <c r="G511" s="81">
        <f>G507*G502/1000</f>
        <v>0</v>
      </c>
      <c r="H511" s="81">
        <f>H507*H502/1000</f>
        <v>0</v>
      </c>
      <c r="I511" s="81">
        <f>I507*I502/1000</f>
        <v>0</v>
      </c>
      <c r="J511" s="453"/>
    </row>
    <row r="512" spans="1:10" x14ac:dyDescent="0.2">
      <c r="A512" s="1029"/>
      <c r="B512" s="1030"/>
      <c r="C512" s="474"/>
      <c r="D512" s="475"/>
      <c r="E512" s="475"/>
      <c r="F512" s="475"/>
      <c r="G512" s="475"/>
      <c r="H512" s="475"/>
      <c r="I512" s="475"/>
      <c r="J512" s="17"/>
    </row>
    <row r="513" spans="1:10" x14ac:dyDescent="0.2">
      <c r="A513" s="551" t="s">
        <v>921</v>
      </c>
      <c r="B513" s="549" t="s">
        <v>662</v>
      </c>
      <c r="C513" s="317"/>
      <c r="D513" s="317"/>
      <c r="E513" s="317"/>
      <c r="F513" s="317"/>
      <c r="G513" s="317"/>
      <c r="H513" s="317"/>
      <c r="I513" s="317"/>
      <c r="J513" s="447"/>
    </row>
    <row r="514" spans="1:10" ht="15" x14ac:dyDescent="0.2">
      <c r="A514" s="20" t="s">
        <v>5</v>
      </c>
      <c r="B514" s="26" t="s">
        <v>612</v>
      </c>
      <c r="C514" s="250" t="s">
        <v>613</v>
      </c>
      <c r="D514" s="251" t="s">
        <v>1235</v>
      </c>
      <c r="E514" s="283"/>
      <c r="F514" s="283"/>
      <c r="G514" s="283"/>
      <c r="H514" s="230">
        <f>IFERROR(AVERAGEIF(E514:G514,"&gt;0",E514:G514),0)</f>
        <v>0</v>
      </c>
      <c r="I514" s="283"/>
      <c r="J514" s="17"/>
    </row>
    <row r="515" spans="1:10" ht="15" x14ac:dyDescent="0.2">
      <c r="A515" s="20" t="s">
        <v>7</v>
      </c>
      <c r="B515" s="26" t="s">
        <v>615</v>
      </c>
      <c r="C515" s="27" t="s">
        <v>639</v>
      </c>
      <c r="D515" s="197" t="s">
        <v>190</v>
      </c>
      <c r="E515" s="283"/>
      <c r="F515" s="283"/>
      <c r="G515" s="283"/>
      <c r="H515" s="230">
        <f>IFERROR(AVERAGEIF(E515:G515,"&gt;0",E515:G515),0)</f>
        <v>0</v>
      </c>
      <c r="I515" s="283"/>
      <c r="J515" s="406"/>
    </row>
    <row r="516" spans="1:10" ht="15" x14ac:dyDescent="0.2">
      <c r="A516" s="20" t="s">
        <v>9</v>
      </c>
      <c r="B516" s="26" t="s">
        <v>44</v>
      </c>
      <c r="C516" s="27" t="s">
        <v>127</v>
      </c>
      <c r="D516" s="197" t="s">
        <v>191</v>
      </c>
      <c r="E516" s="284"/>
      <c r="F516" s="284"/>
      <c r="G516" s="284">
        <v>0</v>
      </c>
      <c r="H516" s="230">
        <f>IFERROR(AVERAGEA(E516:G516),0)</f>
        <v>0</v>
      </c>
      <c r="I516" s="476">
        <v>0</v>
      </c>
      <c r="J516" s="406"/>
    </row>
    <row r="517" spans="1:10" ht="15" x14ac:dyDescent="0.2">
      <c r="A517" s="20" t="s">
        <v>11</v>
      </c>
      <c r="B517" s="26" t="s">
        <v>640</v>
      </c>
      <c r="C517" s="27" t="s">
        <v>127</v>
      </c>
      <c r="D517" s="197" t="s">
        <v>13</v>
      </c>
      <c r="E517" s="283"/>
      <c r="F517" s="283"/>
      <c r="G517" s="283"/>
      <c r="H517" s="230">
        <f>IFERROR(AVERAGEIF(E517:G517,"&gt;0",E517:G517),0)</f>
        <v>0</v>
      </c>
      <c r="I517" s="283"/>
      <c r="J517" s="406"/>
    </row>
    <row r="518" spans="1:10" ht="15" x14ac:dyDescent="0.2">
      <c r="A518" s="20" t="s">
        <v>30</v>
      </c>
      <c r="B518" s="26" t="s">
        <v>641</v>
      </c>
      <c r="C518" s="27" t="s">
        <v>127</v>
      </c>
      <c r="D518" s="197" t="s">
        <v>191</v>
      </c>
      <c r="E518" s="284"/>
      <c r="F518" s="284"/>
      <c r="G518" s="284">
        <v>0</v>
      </c>
      <c r="H518" s="230">
        <f>IFERROR(AVERAGEA(E518:G518),0)</f>
        <v>0</v>
      </c>
      <c r="I518" s="396">
        <v>0</v>
      </c>
      <c r="J518" s="17"/>
    </row>
    <row r="519" spans="1:10" ht="15" x14ac:dyDescent="0.2">
      <c r="A519" s="20" t="s">
        <v>32</v>
      </c>
      <c r="B519" s="26" t="s">
        <v>623</v>
      </c>
      <c r="C519" s="27" t="s">
        <v>127</v>
      </c>
      <c r="D519" s="197" t="s">
        <v>191</v>
      </c>
      <c r="E519" s="284"/>
      <c r="F519" s="284"/>
      <c r="G519" s="284">
        <v>0</v>
      </c>
      <c r="H519" s="230">
        <f>IFERROR(AVERAGEA(E519:G519),0)</f>
        <v>0</v>
      </c>
      <c r="I519" s="476">
        <v>0</v>
      </c>
      <c r="J519" s="17"/>
    </row>
    <row r="520" spans="1:10" ht="15" x14ac:dyDescent="0.2">
      <c r="A520" s="20" t="s">
        <v>35</v>
      </c>
      <c r="B520" s="26" t="s">
        <v>625</v>
      </c>
      <c r="C520" s="27" t="s">
        <v>127</v>
      </c>
      <c r="D520" s="197" t="s">
        <v>191</v>
      </c>
      <c r="E520" s="284"/>
      <c r="F520" s="284"/>
      <c r="G520" s="284">
        <v>0</v>
      </c>
      <c r="H520" s="230">
        <f>IFERROR(AVERAGEA(E520:G520),0)</f>
        <v>0</v>
      </c>
      <c r="I520" s="476">
        <v>0</v>
      </c>
      <c r="J520" s="17"/>
    </row>
    <row r="521" spans="1:10" x14ac:dyDescent="0.2">
      <c r="A521" s="81" t="s">
        <v>38</v>
      </c>
      <c r="B521" s="69" t="s">
        <v>47</v>
      </c>
      <c r="C521" s="263" t="s">
        <v>939</v>
      </c>
      <c r="D521" s="81" t="s">
        <v>191</v>
      </c>
      <c r="E521" s="81">
        <f>E518+E519+E520</f>
        <v>0</v>
      </c>
      <c r="F521" s="81">
        <f>F518+F519+F520</f>
        <v>0</v>
      </c>
      <c r="G521" s="81">
        <f>G518+G519+G520</f>
        <v>0</v>
      </c>
      <c r="H521" s="81">
        <f>H518+H519+H520</f>
        <v>0</v>
      </c>
      <c r="I521" s="81">
        <f>I518+I519+I520</f>
        <v>0</v>
      </c>
      <c r="J521" s="453"/>
    </row>
    <row r="522" spans="1:10" x14ac:dyDescent="0.2">
      <c r="A522" s="81" t="s">
        <v>39</v>
      </c>
      <c r="B522" s="69" t="s">
        <v>628</v>
      </c>
      <c r="C522" s="263" t="s">
        <v>629</v>
      </c>
      <c r="D522" s="81" t="s">
        <v>137</v>
      </c>
      <c r="E522" s="81">
        <f>E518*E515/1000</f>
        <v>0</v>
      </c>
      <c r="F522" s="81">
        <f>F518*F515/1000</f>
        <v>0</v>
      </c>
      <c r="G522" s="81">
        <f>G518*G515/1000</f>
        <v>0</v>
      </c>
      <c r="H522" s="81">
        <f>H518*H515/1000</f>
        <v>0</v>
      </c>
      <c r="I522" s="81">
        <f>I518*I515/1000</f>
        <v>0</v>
      </c>
      <c r="J522" s="453"/>
    </row>
    <row r="523" spans="1:10" x14ac:dyDescent="0.2">
      <c r="A523" s="81" t="s">
        <v>169</v>
      </c>
      <c r="B523" s="69" t="s">
        <v>630</v>
      </c>
      <c r="C523" s="263" t="s">
        <v>631</v>
      </c>
      <c r="D523" s="81" t="s">
        <v>137</v>
      </c>
      <c r="E523" s="81">
        <f>E515*E519/1000</f>
        <v>0</v>
      </c>
      <c r="F523" s="81">
        <f>F515*F519/1000</f>
        <v>0</v>
      </c>
      <c r="G523" s="81">
        <f>G515*G519/1000</f>
        <v>0</v>
      </c>
      <c r="H523" s="81">
        <f>H515*H519/1000</f>
        <v>0</v>
      </c>
      <c r="I523" s="81">
        <f>I515*I519/1000</f>
        <v>0</v>
      </c>
      <c r="J523" s="453"/>
    </row>
    <row r="524" spans="1:10" x14ac:dyDescent="0.2">
      <c r="A524" s="81" t="s">
        <v>171</v>
      </c>
      <c r="B524" s="69" t="s">
        <v>194</v>
      </c>
      <c r="C524" s="263" t="s">
        <v>632</v>
      </c>
      <c r="D524" s="81" t="s">
        <v>137</v>
      </c>
      <c r="E524" s="81">
        <f>E520*E515/1000</f>
        <v>0</v>
      </c>
      <c r="F524" s="81">
        <f>F520*F515/1000</f>
        <v>0</v>
      </c>
      <c r="G524" s="81">
        <f>G520*G515/1000</f>
        <v>0</v>
      </c>
      <c r="H524" s="81">
        <f>H520*H515/1000</f>
        <v>0</v>
      </c>
      <c r="I524" s="81">
        <f>I520*I515/1000</f>
        <v>0</v>
      </c>
      <c r="J524" s="453"/>
    </row>
    <row r="525" spans="1:10" ht="33" customHeight="1" x14ac:dyDescent="0.2">
      <c r="A525" s="551" t="s">
        <v>671</v>
      </c>
      <c r="B525" s="549" t="s">
        <v>663</v>
      </c>
      <c r="C525" s="1230" t="s">
        <v>665</v>
      </c>
      <c r="D525" s="1231"/>
      <c r="E525" s="1231"/>
      <c r="F525" s="1231"/>
      <c r="G525" s="1231"/>
      <c r="H525" s="1231"/>
      <c r="I525" s="1232"/>
      <c r="J525" s="317"/>
    </row>
    <row r="526" spans="1:10" ht="15" x14ac:dyDescent="0.2">
      <c r="A526" s="248" t="s">
        <v>5</v>
      </c>
      <c r="B526" s="26" t="s">
        <v>612</v>
      </c>
      <c r="C526" s="250" t="s">
        <v>613</v>
      </c>
      <c r="D526" s="251" t="s">
        <v>1235</v>
      </c>
      <c r="E526" s="283"/>
      <c r="F526" s="283"/>
      <c r="G526" s="283"/>
      <c r="H526" s="230">
        <f>IFERROR(AVERAGEIF(E526:G526,"&gt;0",E526:G526),0)</f>
        <v>0</v>
      </c>
      <c r="I526" s="283"/>
      <c r="J526" s="406"/>
    </row>
    <row r="527" spans="1:10" ht="15" x14ac:dyDescent="0.2">
      <c r="A527" s="248" t="s">
        <v>7</v>
      </c>
      <c r="B527" s="26" t="s">
        <v>615</v>
      </c>
      <c r="C527" s="27" t="s">
        <v>639</v>
      </c>
      <c r="D527" s="197" t="s">
        <v>190</v>
      </c>
      <c r="E527" s="283"/>
      <c r="F527" s="283"/>
      <c r="G527" s="283"/>
      <c r="H527" s="230">
        <f>IFERROR(AVERAGEIF(E527:G527,"&gt;0",E527:G527),0)</f>
        <v>0</v>
      </c>
      <c r="I527" s="283"/>
      <c r="J527" s="406"/>
    </row>
    <row r="528" spans="1:10" ht="15" x14ac:dyDescent="0.2">
      <c r="A528" s="248" t="s">
        <v>9</v>
      </c>
      <c r="B528" s="26" t="s">
        <v>44</v>
      </c>
      <c r="C528" s="27" t="s">
        <v>127</v>
      </c>
      <c r="D528" s="197" t="s">
        <v>191</v>
      </c>
      <c r="E528" s="284"/>
      <c r="F528" s="284"/>
      <c r="G528" s="284">
        <v>0</v>
      </c>
      <c r="H528" s="230">
        <f>IFERROR(AVERAGEA(E528:G528),0)</f>
        <v>0</v>
      </c>
      <c r="I528" s="477">
        <v>0</v>
      </c>
      <c r="J528" s="406"/>
    </row>
    <row r="529" spans="1:10" ht="15" x14ac:dyDescent="0.2">
      <c r="A529" s="248" t="s">
        <v>11</v>
      </c>
      <c r="B529" s="26" t="s">
        <v>640</v>
      </c>
      <c r="C529" s="27" t="s">
        <v>127</v>
      </c>
      <c r="D529" s="197" t="s">
        <v>13</v>
      </c>
      <c r="E529" s="283"/>
      <c r="F529" s="283"/>
      <c r="G529" s="283"/>
      <c r="H529" s="230">
        <f>IFERROR(AVERAGEIF(E529:G529,"&gt;0",E529:G529),0)</f>
        <v>0</v>
      </c>
      <c r="I529" s="283"/>
      <c r="J529" s="406"/>
    </row>
    <row r="530" spans="1:10" ht="15" customHeight="1" x14ac:dyDescent="0.2">
      <c r="A530" s="248" t="s">
        <v>30</v>
      </c>
      <c r="B530" s="26" t="s">
        <v>641</v>
      </c>
      <c r="C530" s="27" t="s">
        <v>127</v>
      </c>
      <c r="D530" s="197" t="s">
        <v>191</v>
      </c>
      <c r="E530" s="284"/>
      <c r="F530" s="284"/>
      <c r="G530" s="284">
        <v>0</v>
      </c>
      <c r="H530" s="230">
        <f>IFERROR(AVERAGEA(E530:G530),0)</f>
        <v>0</v>
      </c>
      <c r="I530" s="477">
        <v>0</v>
      </c>
      <c r="J530" s="406"/>
    </row>
    <row r="531" spans="1:10" ht="15" x14ac:dyDescent="0.2">
      <c r="A531" s="248" t="s">
        <v>32</v>
      </c>
      <c r="B531" s="26" t="s">
        <v>623</v>
      </c>
      <c r="C531" s="27" t="s">
        <v>127</v>
      </c>
      <c r="D531" s="197" t="s">
        <v>191</v>
      </c>
      <c r="E531" s="284"/>
      <c r="F531" s="284"/>
      <c r="G531" s="284">
        <v>0</v>
      </c>
      <c r="H531" s="230">
        <f>IFERROR(AVERAGEA(E531:G531),0)</f>
        <v>0</v>
      </c>
      <c r="I531" s="477">
        <v>0</v>
      </c>
      <c r="J531" s="406"/>
    </row>
    <row r="532" spans="1:10" ht="15" x14ac:dyDescent="0.2">
      <c r="A532" s="325" t="s">
        <v>35</v>
      </c>
      <c r="B532" s="26" t="s">
        <v>625</v>
      </c>
      <c r="C532" s="27" t="s">
        <v>127</v>
      </c>
      <c r="D532" s="197" t="s">
        <v>191</v>
      </c>
      <c r="E532" s="284"/>
      <c r="F532" s="284"/>
      <c r="G532" s="284">
        <v>0</v>
      </c>
      <c r="H532" s="230">
        <f>IFERROR(AVERAGEA(E532:G532),0)</f>
        <v>0</v>
      </c>
      <c r="I532" s="477">
        <v>0</v>
      </c>
      <c r="J532" s="406"/>
    </row>
    <row r="533" spans="1:10" x14ac:dyDescent="0.2">
      <c r="A533" s="81" t="s">
        <v>38</v>
      </c>
      <c r="B533" s="69" t="s">
        <v>47</v>
      </c>
      <c r="C533" s="263" t="s">
        <v>939</v>
      </c>
      <c r="D533" s="81" t="s">
        <v>191</v>
      </c>
      <c r="E533" s="81">
        <f>E530+E531+E532</f>
        <v>0</v>
      </c>
      <c r="F533" s="81">
        <f>F530+F531+F532</f>
        <v>0</v>
      </c>
      <c r="G533" s="81">
        <f>G530+G531+G532</f>
        <v>0</v>
      </c>
      <c r="H533" s="81">
        <f>H530+H531+H532</f>
        <v>0</v>
      </c>
      <c r="I533" s="81">
        <f>I530+I531+I532</f>
        <v>0</v>
      </c>
      <c r="J533" s="453"/>
    </row>
    <row r="534" spans="1:10" x14ac:dyDescent="0.2">
      <c r="A534" s="888" t="s">
        <v>39</v>
      </c>
      <c r="B534" s="1082" t="s">
        <v>628</v>
      </c>
      <c r="C534" s="887" t="s">
        <v>629</v>
      </c>
      <c r="D534" s="888" t="s">
        <v>137</v>
      </c>
      <c r="E534" s="888">
        <f>E530*E527/1000</f>
        <v>0</v>
      </c>
      <c r="F534" s="888">
        <f>F530*F527/1000</f>
        <v>0</v>
      </c>
      <c r="G534" s="888">
        <f>G530*G527/1000</f>
        <v>0</v>
      </c>
      <c r="H534" s="888">
        <f>H530*H527/1000</f>
        <v>0</v>
      </c>
      <c r="I534" s="888">
        <f>I530*I527/1000</f>
        <v>0</v>
      </c>
      <c r="J534" s="453"/>
    </row>
    <row r="535" spans="1:10" x14ac:dyDescent="0.2">
      <c r="A535" s="888" t="s">
        <v>169</v>
      </c>
      <c r="B535" s="1082" t="s">
        <v>630</v>
      </c>
      <c r="C535" s="887" t="s">
        <v>631</v>
      </c>
      <c r="D535" s="888" t="s">
        <v>137</v>
      </c>
      <c r="E535" s="888">
        <f>E527*E531/1000</f>
        <v>0</v>
      </c>
      <c r="F535" s="888">
        <f>F527*F531/1000</f>
        <v>0</v>
      </c>
      <c r="G535" s="888">
        <f>G527*G531/1000</f>
        <v>0</v>
      </c>
      <c r="H535" s="888">
        <f>H527*H531/1000</f>
        <v>0</v>
      </c>
      <c r="I535" s="888">
        <f>I527*I531/1000</f>
        <v>0</v>
      </c>
      <c r="J535" s="453"/>
    </row>
    <row r="536" spans="1:10" x14ac:dyDescent="0.2">
      <c r="A536" s="888" t="s">
        <v>171</v>
      </c>
      <c r="B536" s="1082" t="s">
        <v>194</v>
      </c>
      <c r="C536" s="887" t="s">
        <v>632</v>
      </c>
      <c r="D536" s="888" t="s">
        <v>137</v>
      </c>
      <c r="E536" s="888">
        <f>E532*E527/1000</f>
        <v>0</v>
      </c>
      <c r="F536" s="888">
        <f>F532*F527/1000</f>
        <v>0</v>
      </c>
      <c r="G536" s="888">
        <f>G532*G527/1000</f>
        <v>0</v>
      </c>
      <c r="H536" s="888">
        <f>H532*H527/1000</f>
        <v>0</v>
      </c>
      <c r="I536" s="888">
        <f>I532*I527/1000</f>
        <v>0</v>
      </c>
      <c r="J536" s="453"/>
    </row>
    <row r="537" spans="1:10" ht="46.5" customHeight="1" x14ac:dyDescent="0.2">
      <c r="A537" s="551" t="s">
        <v>672</v>
      </c>
      <c r="B537" s="549" t="s">
        <v>664</v>
      </c>
      <c r="C537" s="1230" t="s">
        <v>665</v>
      </c>
      <c r="D537" s="1231"/>
      <c r="E537" s="1231"/>
      <c r="F537" s="1231"/>
      <c r="G537" s="1231"/>
      <c r="H537" s="1231"/>
      <c r="I537" s="1232"/>
      <c r="J537" s="317"/>
    </row>
    <row r="538" spans="1:10" ht="15" customHeight="1" x14ac:dyDescent="0.2">
      <c r="A538" s="197" t="s">
        <v>5</v>
      </c>
      <c r="B538" s="328" t="s">
        <v>604</v>
      </c>
      <c r="C538" s="329" t="s">
        <v>127</v>
      </c>
      <c r="D538" s="326" t="s">
        <v>191</v>
      </c>
      <c r="E538" s="284"/>
      <c r="F538" s="284"/>
      <c r="G538" s="284">
        <v>0</v>
      </c>
      <c r="H538" s="230">
        <f>IFERROR(AVERAGEA(E538:G538),0)</f>
        <v>0</v>
      </c>
      <c r="I538" s="475">
        <v>0</v>
      </c>
      <c r="J538" s="406"/>
    </row>
    <row r="539" spans="1:10" ht="15" x14ac:dyDescent="0.2">
      <c r="A539" s="197" t="s">
        <v>7</v>
      </c>
      <c r="B539" s="26" t="s">
        <v>198</v>
      </c>
      <c r="C539" s="27" t="s">
        <v>127</v>
      </c>
      <c r="D539" s="197" t="s">
        <v>190</v>
      </c>
      <c r="E539" s="283"/>
      <c r="F539" s="283"/>
      <c r="G539" s="283"/>
      <c r="H539" s="230">
        <f>IFERROR(AVERAGEIF(E539:G539,"&gt;0",E539:G539),0)</f>
        <v>0</v>
      </c>
      <c r="I539" s="283"/>
      <c r="J539" s="406"/>
    </row>
    <row r="540" spans="1:10" ht="15" x14ac:dyDescent="0.2">
      <c r="A540" s="197" t="s">
        <v>9</v>
      </c>
      <c r="B540" s="26" t="s">
        <v>641</v>
      </c>
      <c r="C540" s="27" t="s">
        <v>127</v>
      </c>
      <c r="D540" s="197" t="s">
        <v>191</v>
      </c>
      <c r="E540" s="284"/>
      <c r="F540" s="284"/>
      <c r="G540" s="284">
        <v>0</v>
      </c>
      <c r="H540" s="230">
        <f>IFERROR(AVERAGEA(E540:G540),0)</f>
        <v>0</v>
      </c>
      <c r="I540" s="475">
        <v>0</v>
      </c>
      <c r="J540" s="406"/>
    </row>
    <row r="541" spans="1:10" ht="15" x14ac:dyDescent="0.2">
      <c r="A541" s="327" t="s">
        <v>11</v>
      </c>
      <c r="B541" s="26" t="s">
        <v>611</v>
      </c>
      <c r="C541" s="27" t="s">
        <v>127</v>
      </c>
      <c r="D541" s="197" t="s">
        <v>191</v>
      </c>
      <c r="E541" s="284"/>
      <c r="F541" s="284"/>
      <c r="G541" s="284">
        <v>0</v>
      </c>
      <c r="H541" s="230">
        <f>IFERROR(AVERAGEA(E541:G541),0)</f>
        <v>0</v>
      </c>
      <c r="I541" s="475">
        <v>0</v>
      </c>
      <c r="J541" s="406"/>
    </row>
    <row r="542" spans="1:10" ht="15" x14ac:dyDescent="0.2">
      <c r="A542" s="327" t="s">
        <v>30</v>
      </c>
      <c r="B542" s="330" t="s">
        <v>192</v>
      </c>
      <c r="C542" s="331" t="s">
        <v>127</v>
      </c>
      <c r="D542" s="327" t="s">
        <v>191</v>
      </c>
      <c r="E542" s="284"/>
      <c r="F542" s="284"/>
      <c r="G542" s="284">
        <v>0</v>
      </c>
      <c r="H542" s="230">
        <f>IFERROR(AVERAGEA(E542:G542),0)</f>
        <v>0</v>
      </c>
      <c r="I542" s="475">
        <v>0</v>
      </c>
      <c r="J542" s="406"/>
    </row>
    <row r="543" spans="1:10" x14ac:dyDescent="0.2">
      <c r="A543" s="81" t="s">
        <v>32</v>
      </c>
      <c r="B543" s="69" t="s">
        <v>47</v>
      </c>
      <c r="C543" s="263" t="s">
        <v>940</v>
      </c>
      <c r="D543" s="81" t="s">
        <v>191</v>
      </c>
      <c r="E543" s="81">
        <f>E540+E541+E542</f>
        <v>0</v>
      </c>
      <c r="F543" s="81">
        <f>F540+F541+F542</f>
        <v>0</v>
      </c>
      <c r="G543" s="81">
        <f>G540+G541+G542</f>
        <v>0</v>
      </c>
      <c r="H543" s="81">
        <f>H540+H541+H542</f>
        <v>0</v>
      </c>
      <c r="I543" s="81">
        <f>I540+I541+I542</f>
        <v>0</v>
      </c>
      <c r="J543" s="453"/>
    </row>
    <row r="544" spans="1:10" x14ac:dyDescent="0.2">
      <c r="A544" s="81" t="s">
        <v>35</v>
      </c>
      <c r="B544" s="69" t="s">
        <v>206</v>
      </c>
      <c r="C544" s="263" t="s">
        <v>607</v>
      </c>
      <c r="D544" s="81" t="s">
        <v>137</v>
      </c>
      <c r="E544" s="81">
        <f>E539*E540/1000</f>
        <v>0</v>
      </c>
      <c r="F544" s="81">
        <f>F539*F540/1000</f>
        <v>0</v>
      </c>
      <c r="G544" s="81">
        <f>G539*G540/1000</f>
        <v>0</v>
      </c>
      <c r="H544" s="81">
        <f>H539*H540/1000</f>
        <v>0</v>
      </c>
      <c r="I544" s="81">
        <f>I539*I540/1000</f>
        <v>0</v>
      </c>
      <c r="J544" s="453"/>
    </row>
    <row r="545" spans="1:10" x14ac:dyDescent="0.2">
      <c r="A545" s="81" t="s">
        <v>38</v>
      </c>
      <c r="B545" s="69" t="s">
        <v>606</v>
      </c>
      <c r="C545" s="263" t="s">
        <v>608</v>
      </c>
      <c r="D545" s="81" t="s">
        <v>137</v>
      </c>
      <c r="E545" s="81">
        <f>E539*E541/1000</f>
        <v>0</v>
      </c>
      <c r="F545" s="81">
        <f>F539*F541/1000</f>
        <v>0</v>
      </c>
      <c r="G545" s="81">
        <f>G539*G541/1000</f>
        <v>0</v>
      </c>
      <c r="H545" s="81">
        <f>H539*H541/1000</f>
        <v>0</v>
      </c>
      <c r="I545" s="81">
        <f>I539*I541/1000</f>
        <v>0</v>
      </c>
      <c r="J545" s="453"/>
    </row>
    <row r="546" spans="1:10" x14ac:dyDescent="0.2">
      <c r="A546" s="81" t="s">
        <v>39</v>
      </c>
      <c r="B546" s="69" t="s">
        <v>194</v>
      </c>
      <c r="C546" s="263" t="s">
        <v>629</v>
      </c>
      <c r="D546" s="81" t="s">
        <v>137</v>
      </c>
      <c r="E546" s="81">
        <f>E539*E542/1000</f>
        <v>0</v>
      </c>
      <c r="F546" s="81">
        <f>F539*F542/1000</f>
        <v>0</v>
      </c>
      <c r="G546" s="81">
        <f>G539*G542/1000</f>
        <v>0</v>
      </c>
      <c r="H546" s="81">
        <f>H539*H542/1000</f>
        <v>0</v>
      </c>
      <c r="I546" s="81">
        <f>I539*I542/1000</f>
        <v>0</v>
      </c>
      <c r="J546" s="453"/>
    </row>
    <row r="547" spans="1:10" ht="42.75" x14ac:dyDescent="0.2">
      <c r="A547" s="81" t="s">
        <v>673</v>
      </c>
      <c r="B547" s="186" t="s">
        <v>609</v>
      </c>
      <c r="C547" s="263" t="s">
        <v>1039</v>
      </c>
      <c r="D547" s="81" t="s">
        <v>137</v>
      </c>
      <c r="E547" s="81">
        <f>IF(OR(E349="Yes"),(E534+E544+E522+E509+E496+E483+E470+E457),(E522+E509+E496+E483+E470+E457))</f>
        <v>0</v>
      </c>
      <c r="F547" s="81">
        <f>IF(OR(F349="Yes"),(F534+F544+F522+F509+F496+F483+F470+F457),(F522+F509+F496+F483+F470+F457))</f>
        <v>0</v>
      </c>
      <c r="G547" s="81">
        <f>IF(OR(G349="Yes"),(G534+G544+G522+G509+G496+G483+G470+G457),(G522+G509+G496+G483+G470+G457))</f>
        <v>0</v>
      </c>
      <c r="H547" s="81">
        <f>IF(OR(H349="Yes"),(H534+H544+H522+H509+H496+H483+H470+H457),(H522+H509+H496+H483+H470+H457))</f>
        <v>0</v>
      </c>
      <c r="I547" s="81">
        <f>IF(OR(I349="Yes"),(I534+I544+I522+I509+I496+I483+I470+I457),(I522+I509+I496+I483+I470+I457))</f>
        <v>0</v>
      </c>
      <c r="J547" s="453"/>
    </row>
    <row r="548" spans="1:10" ht="28.5" x14ac:dyDescent="0.2">
      <c r="A548" s="81" t="s">
        <v>674</v>
      </c>
      <c r="B548" s="186" t="s">
        <v>901</v>
      </c>
      <c r="C548" s="263" t="s">
        <v>1040</v>
      </c>
      <c r="D548" s="81" t="s">
        <v>137</v>
      </c>
      <c r="E548" s="81">
        <f>IF(OR(E390="Yes",E415="Yes"),E545*(1-E438)+E535*(1-E438)+E523+E510+E497+E484+E471+E458,E523+E510+E497+E484+E471+E458)</f>
        <v>0</v>
      </c>
      <c r="F548" s="81">
        <f>IF(OR(F390="Yes",F415="Yes"),F545*(1-F438)+F535*(1-F438)+F523+F510+F497+F484+F471+F458,F523+F510+F497+F484+F471+F458)</f>
        <v>0</v>
      </c>
      <c r="G548" s="81">
        <f>IF(OR(G390="Yes",G415="Yes"),G545*(1-G438)+G535*(1-G438)+G523+G510+G497+G484+G471+G458,G523+G510+G497+G484+G471+G458)</f>
        <v>0</v>
      </c>
      <c r="H548" s="81">
        <f>IF(OR(H390="Yes",H415="Yes"),H545*(1-H438)+H535*(1-H438)+H523+H510+H497+H484+H471+H458,H523+H510+H497+H484+H471+H458)</f>
        <v>0</v>
      </c>
      <c r="I548" s="81">
        <f>IF(OR(I390="Yes",I415="Yes"),I545*(1-I438)+I535*(1-I438)+I523+I510+I497+I484+I471+I458,I523+I510+I497+I484+I471+I458)</f>
        <v>0</v>
      </c>
      <c r="J548" s="453"/>
    </row>
    <row r="549" spans="1:10" ht="28.5" x14ac:dyDescent="0.2">
      <c r="A549" s="81" t="s">
        <v>922</v>
      </c>
      <c r="B549" s="69" t="s">
        <v>610</v>
      </c>
      <c r="C549" s="263" t="s">
        <v>1041</v>
      </c>
      <c r="D549" s="81" t="s">
        <v>137</v>
      </c>
      <c r="E549" s="81">
        <f>E524+E511+E498+E485+E472+E459</f>
        <v>0</v>
      </c>
      <c r="F549" s="81">
        <f>F524+F511+F498+F485+F472+F459</f>
        <v>0</v>
      </c>
      <c r="G549" s="81">
        <f>G524+G511+G498+G485+G472+G459</f>
        <v>0</v>
      </c>
      <c r="H549" s="81">
        <f>H524+H511+H498+H485+H472+H459</f>
        <v>0</v>
      </c>
      <c r="I549" s="81">
        <f>I524+I511+I498+I485+I472+I459</f>
        <v>0</v>
      </c>
      <c r="J549" s="453"/>
    </row>
    <row r="550" spans="1:10" x14ac:dyDescent="0.2">
      <c r="A550" s="1031"/>
      <c r="B550" s="1032"/>
      <c r="C550" s="478"/>
      <c r="D550" s="461"/>
      <c r="E550" s="461"/>
      <c r="F550" s="461"/>
      <c r="G550" s="461"/>
      <c r="H550" s="461"/>
      <c r="I550" s="479"/>
      <c r="J550" s="461"/>
    </row>
    <row r="551" spans="1:10" x14ac:dyDescent="0.2">
      <c r="A551" s="332" t="s">
        <v>64</v>
      </c>
      <c r="B551" s="333" t="s">
        <v>49</v>
      </c>
      <c r="C551" s="333"/>
      <c r="D551" s="334"/>
      <c r="E551" s="334"/>
      <c r="F551" s="334"/>
      <c r="G551" s="334"/>
      <c r="H551" s="334"/>
      <c r="I551" s="335"/>
      <c r="J551" s="467"/>
    </row>
    <row r="552" spans="1:10" x14ac:dyDescent="0.2">
      <c r="A552" s="550" t="s">
        <v>66</v>
      </c>
      <c r="B552" s="549" t="s">
        <v>51</v>
      </c>
      <c r="C552" s="317"/>
      <c r="D552" s="319"/>
      <c r="E552" s="319"/>
      <c r="F552" s="319"/>
      <c r="G552" s="319"/>
      <c r="H552" s="319"/>
      <c r="I552" s="320"/>
      <c r="J552" s="480"/>
    </row>
    <row r="553" spans="1:10" ht="15" x14ac:dyDescent="0.2">
      <c r="A553" s="248" t="s">
        <v>5</v>
      </c>
      <c r="B553" s="324" t="s">
        <v>612</v>
      </c>
      <c r="C553" s="250" t="s">
        <v>613</v>
      </c>
      <c r="D553" s="251" t="s">
        <v>1235</v>
      </c>
      <c r="E553" s="283"/>
      <c r="F553" s="283"/>
      <c r="G553" s="283"/>
      <c r="H553" s="230">
        <f>IFERROR(AVERAGEIF(E553:G553,"&gt;0",E553:G553),0)</f>
        <v>0</v>
      </c>
      <c r="I553" s="283"/>
      <c r="J553" s="17"/>
    </row>
    <row r="554" spans="1:10" ht="15" x14ac:dyDescent="0.2">
      <c r="A554" s="248" t="s">
        <v>7</v>
      </c>
      <c r="B554" s="324" t="s">
        <v>200</v>
      </c>
      <c r="C554" s="27" t="s">
        <v>127</v>
      </c>
      <c r="D554" s="197" t="s">
        <v>190</v>
      </c>
      <c r="E554" s="283"/>
      <c r="F554" s="283"/>
      <c r="G554" s="283"/>
      <c r="H554" s="230">
        <f>IFERROR(AVERAGEIF(E554:G554,"&gt;0",E554:G554),0)</f>
        <v>0</v>
      </c>
      <c r="I554" s="283"/>
      <c r="J554" s="17"/>
    </row>
    <row r="555" spans="1:10" ht="15" x14ac:dyDescent="0.2">
      <c r="A555" s="248" t="s">
        <v>9</v>
      </c>
      <c r="B555" s="324" t="s">
        <v>52</v>
      </c>
      <c r="C555" s="27" t="s">
        <v>127</v>
      </c>
      <c r="D555" s="197" t="s">
        <v>201</v>
      </c>
      <c r="E555" s="284"/>
      <c r="F555" s="284"/>
      <c r="G555" s="284"/>
      <c r="H555" s="230">
        <f>IFERROR(AVERAGEA(E555:G555),0)</f>
        <v>0</v>
      </c>
      <c r="I555" s="476"/>
      <c r="J555" s="17"/>
    </row>
    <row r="556" spans="1:10" ht="15" x14ac:dyDescent="0.2">
      <c r="A556" s="248" t="s">
        <v>11</v>
      </c>
      <c r="B556" s="324" t="s">
        <v>53</v>
      </c>
      <c r="C556" s="27" t="s">
        <v>127</v>
      </c>
      <c r="D556" s="197" t="s">
        <v>54</v>
      </c>
      <c r="E556" s="283"/>
      <c r="F556" s="283"/>
      <c r="G556" s="283"/>
      <c r="H556" s="597">
        <f>IFERROR(AVERAGEIF(E556:G556,"&gt;0",E556:G556),0)</f>
        <v>0</v>
      </c>
      <c r="I556" s="283"/>
      <c r="J556" s="17"/>
    </row>
    <row r="557" spans="1:10" ht="15" x14ac:dyDescent="0.2">
      <c r="A557" s="198" t="s">
        <v>30</v>
      </c>
      <c r="B557" s="324" t="s">
        <v>202</v>
      </c>
      <c r="C557" s="27" t="s">
        <v>127</v>
      </c>
      <c r="D557" s="197" t="s">
        <v>201</v>
      </c>
      <c r="E557" s="284"/>
      <c r="F557" s="284"/>
      <c r="G557" s="284"/>
      <c r="H557" s="230">
        <f>IFERROR(AVERAGEA(E557:G557),0)</f>
        <v>0</v>
      </c>
      <c r="I557" s="476"/>
      <c r="J557" s="17"/>
    </row>
    <row r="558" spans="1:10" ht="15" x14ac:dyDescent="0.2">
      <c r="A558" s="248" t="s">
        <v>32</v>
      </c>
      <c r="B558" s="324" t="s">
        <v>203</v>
      </c>
      <c r="C558" s="27" t="s">
        <v>127</v>
      </c>
      <c r="D558" s="197" t="s">
        <v>201</v>
      </c>
      <c r="E558" s="284"/>
      <c r="F558" s="284"/>
      <c r="G558" s="284"/>
      <c r="H558" s="230">
        <f>IFERROR(AVERAGEA(E558:G558),0)</f>
        <v>0</v>
      </c>
      <c r="I558" s="476"/>
      <c r="J558" s="17"/>
    </row>
    <row r="559" spans="1:10" ht="15" x14ac:dyDescent="0.2">
      <c r="A559" s="248" t="s">
        <v>35</v>
      </c>
      <c r="B559" s="324" t="s">
        <v>605</v>
      </c>
      <c r="C559" s="27" t="s">
        <v>127</v>
      </c>
      <c r="D559" s="197" t="s">
        <v>201</v>
      </c>
      <c r="E559" s="284"/>
      <c r="F559" s="284"/>
      <c r="G559" s="284"/>
      <c r="H559" s="230">
        <f>IFERROR(AVERAGEA(E559:G559),0)</f>
        <v>0</v>
      </c>
      <c r="I559" s="476"/>
      <c r="J559" s="17"/>
    </row>
    <row r="560" spans="1:10" ht="15" x14ac:dyDescent="0.2">
      <c r="A560" s="248" t="s">
        <v>38</v>
      </c>
      <c r="B560" s="324" t="s">
        <v>675</v>
      </c>
      <c r="C560" s="27" t="s">
        <v>127</v>
      </c>
      <c r="D560" s="197" t="s">
        <v>201</v>
      </c>
      <c r="E560" s="284"/>
      <c r="F560" s="284"/>
      <c r="G560" s="596"/>
      <c r="H560" s="230">
        <f>IFERROR(AVERAGEA(E560:G560),0)</f>
        <v>0</v>
      </c>
      <c r="I560" s="476"/>
      <c r="J560" s="406"/>
    </row>
    <row r="561" spans="1:10" x14ac:dyDescent="0.2">
      <c r="A561" s="81" t="s">
        <v>39</v>
      </c>
      <c r="B561" s="69" t="s">
        <v>204</v>
      </c>
      <c r="C561" s="263" t="s">
        <v>642</v>
      </c>
      <c r="D561" s="81" t="s">
        <v>191</v>
      </c>
      <c r="E561" s="202">
        <f>(E557+E558+E559+E560)*E556</f>
        <v>0</v>
      </c>
      <c r="F561" s="202">
        <f>(F557+F558+F559+F560)*F556</f>
        <v>0</v>
      </c>
      <c r="G561" s="202">
        <f>(G557+G558+G559+G560)*G556</f>
        <v>0</v>
      </c>
      <c r="H561" s="202">
        <f>(H557+H558+H559+H560)*H556</f>
        <v>0</v>
      </c>
      <c r="I561" s="202">
        <f>(I557+I558+I559+I560)*I556</f>
        <v>0</v>
      </c>
      <c r="J561" s="453"/>
    </row>
    <row r="562" spans="1:10" x14ac:dyDescent="0.2">
      <c r="A562" s="81" t="s">
        <v>169</v>
      </c>
      <c r="B562" s="69" t="s">
        <v>205</v>
      </c>
      <c r="C562" s="263" t="s">
        <v>643</v>
      </c>
      <c r="D562" s="81" t="s">
        <v>137</v>
      </c>
      <c r="E562" s="202">
        <f>((E554*E556*E557/1000))</f>
        <v>0</v>
      </c>
      <c r="F562" s="202">
        <f>((F554*F556*F557/1000))</f>
        <v>0</v>
      </c>
      <c r="G562" s="202">
        <f>((G554*G556*G557/1000))</f>
        <v>0</v>
      </c>
      <c r="H562" s="202">
        <f>((H554*H556*H557/1000))</f>
        <v>0</v>
      </c>
      <c r="I562" s="202">
        <f>((I554*I556*I557/1000))</f>
        <v>0</v>
      </c>
      <c r="J562" s="453"/>
    </row>
    <row r="563" spans="1:10" x14ac:dyDescent="0.2">
      <c r="A563" s="81" t="s">
        <v>171</v>
      </c>
      <c r="B563" s="69" t="s">
        <v>206</v>
      </c>
      <c r="C563" s="263" t="s">
        <v>644</v>
      </c>
      <c r="D563" s="81" t="s">
        <v>137</v>
      </c>
      <c r="E563" s="202">
        <f>E554*E556*E558/1000</f>
        <v>0</v>
      </c>
      <c r="F563" s="202">
        <f>F554*F556*F558/1000</f>
        <v>0</v>
      </c>
      <c r="G563" s="202">
        <f>G554*G556*G558/1000</f>
        <v>0</v>
      </c>
      <c r="H563" s="202">
        <f>H554*H556*H558/1000</f>
        <v>0</v>
      </c>
      <c r="I563" s="202">
        <f>I554*I556*I558/1000</f>
        <v>0</v>
      </c>
      <c r="J563" s="453"/>
    </row>
    <row r="564" spans="1:10" x14ac:dyDescent="0.2">
      <c r="A564" s="81" t="s">
        <v>271</v>
      </c>
      <c r="B564" s="69" t="s">
        <v>606</v>
      </c>
      <c r="C564" s="263" t="s">
        <v>645</v>
      </c>
      <c r="D564" s="81" t="s">
        <v>137</v>
      </c>
      <c r="E564" s="202">
        <f>E554*E556*E559/1000</f>
        <v>0</v>
      </c>
      <c r="F564" s="202">
        <f>F554*F556*F559/1000</f>
        <v>0</v>
      </c>
      <c r="G564" s="202">
        <f>G554*G556*G559/1000</f>
        <v>0</v>
      </c>
      <c r="H564" s="202">
        <f>H554*H556*H559/1000</f>
        <v>0</v>
      </c>
      <c r="I564" s="202">
        <f>I554*I556*I559/1000</f>
        <v>0</v>
      </c>
      <c r="J564" s="453"/>
    </row>
    <row r="565" spans="1:10" x14ac:dyDescent="0.2">
      <c r="A565" s="81" t="s">
        <v>273</v>
      </c>
      <c r="B565" s="69" t="s">
        <v>194</v>
      </c>
      <c r="C565" s="263" t="s">
        <v>646</v>
      </c>
      <c r="D565" s="81" t="s">
        <v>137</v>
      </c>
      <c r="E565" s="202">
        <f>E554*E556*E560/1000</f>
        <v>0</v>
      </c>
      <c r="F565" s="202">
        <f>F554*F556*F560/1000</f>
        <v>0</v>
      </c>
      <c r="G565" s="202">
        <f>G554*G556*G560/1000</f>
        <v>0</v>
      </c>
      <c r="H565" s="202">
        <f>H554*H556*H560/1000</f>
        <v>0</v>
      </c>
      <c r="I565" s="202">
        <f>I554*I556*I560/1000</f>
        <v>0</v>
      </c>
      <c r="J565" s="453"/>
    </row>
    <row r="566" spans="1:10" x14ac:dyDescent="0.2">
      <c r="A566" s="1029"/>
      <c r="B566" s="1030"/>
      <c r="C566" s="474"/>
      <c r="D566" s="475"/>
      <c r="E566" s="475"/>
      <c r="F566" s="475"/>
      <c r="G566" s="475"/>
      <c r="H566" s="475"/>
      <c r="I566" s="475"/>
      <c r="J566" s="14"/>
    </row>
    <row r="567" spans="1:10" x14ac:dyDescent="0.2">
      <c r="A567" s="550" t="s">
        <v>68</v>
      </c>
      <c r="B567" s="549" t="s">
        <v>55</v>
      </c>
      <c r="C567" s="317"/>
      <c r="D567" s="317"/>
      <c r="E567" s="317"/>
      <c r="F567" s="317"/>
      <c r="G567" s="317"/>
      <c r="H567" s="317"/>
      <c r="I567" s="317"/>
      <c r="J567" s="447"/>
    </row>
    <row r="568" spans="1:10" ht="15" x14ac:dyDescent="0.2">
      <c r="A568" s="248" t="s">
        <v>5</v>
      </c>
      <c r="B568" s="324" t="s">
        <v>612</v>
      </c>
      <c r="C568" s="250" t="s">
        <v>613</v>
      </c>
      <c r="D568" s="251" t="s">
        <v>1235</v>
      </c>
      <c r="E568" s="283"/>
      <c r="F568" s="283"/>
      <c r="G568" s="283"/>
      <c r="H568" s="230">
        <f>IFERROR(AVERAGEIF(E568:G568,"&gt;0",E568:G568),0)</f>
        <v>0</v>
      </c>
      <c r="I568" s="283"/>
      <c r="J568" s="17"/>
    </row>
    <row r="569" spans="1:10" ht="15" x14ac:dyDescent="0.2">
      <c r="A569" s="248" t="s">
        <v>7</v>
      </c>
      <c r="B569" s="324" t="s">
        <v>200</v>
      </c>
      <c r="C569" s="27" t="s">
        <v>127</v>
      </c>
      <c r="D569" s="197" t="s">
        <v>190</v>
      </c>
      <c r="E569" s="283"/>
      <c r="F569" s="283"/>
      <c r="G569" s="283"/>
      <c r="H569" s="230">
        <f>IFERROR(AVERAGEIF(E569:G569,"&gt;0",E569:G569),0)</f>
        <v>0</v>
      </c>
      <c r="I569" s="283"/>
      <c r="J569" s="17"/>
    </row>
    <row r="570" spans="1:10" ht="15" x14ac:dyDescent="0.2">
      <c r="A570" s="248" t="s">
        <v>9</v>
      </c>
      <c r="B570" s="324" t="s">
        <v>44</v>
      </c>
      <c r="C570" s="27" t="s">
        <v>127</v>
      </c>
      <c r="D570" s="197" t="s">
        <v>191</v>
      </c>
      <c r="E570" s="284"/>
      <c r="F570" s="284"/>
      <c r="G570" s="284">
        <v>0</v>
      </c>
      <c r="H570" s="230">
        <f>IFERROR(AVERAGEA(E570:G570),0)</f>
        <v>0</v>
      </c>
      <c r="I570" s="476">
        <v>0</v>
      </c>
      <c r="J570" s="17"/>
    </row>
    <row r="571" spans="1:10" ht="15" x14ac:dyDescent="0.2">
      <c r="A571" s="248" t="s">
        <v>11</v>
      </c>
      <c r="B571" s="324" t="s">
        <v>53</v>
      </c>
      <c r="C571" s="27" t="s">
        <v>127</v>
      </c>
      <c r="D571" s="197" t="s">
        <v>54</v>
      </c>
      <c r="E571" s="283"/>
      <c r="F571" s="283"/>
      <c r="G571" s="283"/>
      <c r="H571" s="230">
        <f>IFERROR(AVERAGEIF(E571:G571,"&gt;0",E571:G571),0)</f>
        <v>0</v>
      </c>
      <c r="I571" s="283"/>
      <c r="J571" s="17"/>
    </row>
    <row r="572" spans="1:10" ht="15" x14ac:dyDescent="0.2">
      <c r="A572" s="198" t="s">
        <v>30</v>
      </c>
      <c r="B572" s="324" t="s">
        <v>202</v>
      </c>
      <c r="C572" s="27" t="s">
        <v>127</v>
      </c>
      <c r="D572" s="197" t="s">
        <v>191</v>
      </c>
      <c r="E572" s="284"/>
      <c r="F572" s="284"/>
      <c r="G572" s="284">
        <v>0</v>
      </c>
      <c r="H572" s="230">
        <f>IFERROR(AVERAGEA(E572:G572),0)</f>
        <v>0</v>
      </c>
      <c r="I572" s="476">
        <v>0</v>
      </c>
      <c r="J572" s="406"/>
    </row>
    <row r="573" spans="1:10" ht="15" x14ac:dyDescent="0.2">
      <c r="A573" s="248" t="s">
        <v>32</v>
      </c>
      <c r="B573" s="324" t="s">
        <v>203</v>
      </c>
      <c r="C573" s="27" t="s">
        <v>127</v>
      </c>
      <c r="D573" s="197" t="s">
        <v>191</v>
      </c>
      <c r="E573" s="284"/>
      <c r="F573" s="284"/>
      <c r="G573" s="284">
        <v>0</v>
      </c>
      <c r="H573" s="230">
        <f>IFERROR(AVERAGEA(E573:G573),0)</f>
        <v>0</v>
      </c>
      <c r="I573" s="476">
        <v>0</v>
      </c>
      <c r="J573" s="406"/>
    </row>
    <row r="574" spans="1:10" ht="15" x14ac:dyDescent="0.2">
      <c r="A574" s="248" t="s">
        <v>35</v>
      </c>
      <c r="B574" s="324" t="s">
        <v>605</v>
      </c>
      <c r="C574" s="27" t="s">
        <v>127</v>
      </c>
      <c r="D574" s="197" t="s">
        <v>191</v>
      </c>
      <c r="E574" s="284"/>
      <c r="F574" s="284"/>
      <c r="G574" s="284">
        <v>0</v>
      </c>
      <c r="H574" s="230">
        <f>IFERROR(AVERAGEA(E574:G574),0)</f>
        <v>0</v>
      </c>
      <c r="I574" s="476">
        <v>0</v>
      </c>
      <c r="J574" s="406"/>
    </row>
    <row r="575" spans="1:10" ht="15" x14ac:dyDescent="0.2">
      <c r="A575" s="248" t="s">
        <v>38</v>
      </c>
      <c r="B575" s="337" t="s">
        <v>647</v>
      </c>
      <c r="C575" s="27" t="s">
        <v>127</v>
      </c>
      <c r="D575" s="198" t="s">
        <v>191</v>
      </c>
      <c r="E575" s="284"/>
      <c r="F575" s="284"/>
      <c r="G575" s="284">
        <v>0</v>
      </c>
      <c r="H575" s="230">
        <f>IFERROR(AVERAGEA(E575:G575),0)</f>
        <v>0</v>
      </c>
      <c r="I575" s="476">
        <v>0</v>
      </c>
      <c r="J575" s="406"/>
    </row>
    <row r="576" spans="1:10" x14ac:dyDescent="0.2">
      <c r="A576" s="81" t="s">
        <v>39</v>
      </c>
      <c r="B576" s="69" t="s">
        <v>56</v>
      </c>
      <c r="C576" s="263" t="s">
        <v>642</v>
      </c>
      <c r="D576" s="81" t="s">
        <v>191</v>
      </c>
      <c r="E576" s="81">
        <f>(E572+E573+E574+E575)</f>
        <v>0</v>
      </c>
      <c r="F576" s="81">
        <f>(F572+F573+F574+F575)</f>
        <v>0</v>
      </c>
      <c r="G576" s="81">
        <f>(G572+G573+G574+G575)</f>
        <v>0</v>
      </c>
      <c r="H576" s="81">
        <f>(H572+H573+H574+H575)</f>
        <v>0</v>
      </c>
      <c r="I576" s="81">
        <f>(I572+I573+I574+I575)</f>
        <v>0</v>
      </c>
      <c r="J576" s="453"/>
    </row>
    <row r="577" spans="1:10" x14ac:dyDescent="0.2">
      <c r="A577" s="81" t="s">
        <v>169</v>
      </c>
      <c r="B577" s="69" t="s">
        <v>205</v>
      </c>
      <c r="C577" s="263" t="s">
        <v>608</v>
      </c>
      <c r="D577" s="81" t="s">
        <v>137</v>
      </c>
      <c r="E577" s="81">
        <f>E572*E569/1000</f>
        <v>0</v>
      </c>
      <c r="F577" s="81">
        <f>F572*F569/1000</f>
        <v>0</v>
      </c>
      <c r="G577" s="81">
        <f>G572*G569/1000</f>
        <v>0</v>
      </c>
      <c r="H577" s="81">
        <f>H572*H569/1000</f>
        <v>0</v>
      </c>
      <c r="I577" s="81">
        <f>I572*I569/1000</f>
        <v>0</v>
      </c>
      <c r="J577" s="453"/>
    </row>
    <row r="578" spans="1:10" x14ac:dyDescent="0.2">
      <c r="A578" s="81" t="s">
        <v>171</v>
      </c>
      <c r="B578" s="69" t="s">
        <v>206</v>
      </c>
      <c r="C578" s="263" t="s">
        <v>195</v>
      </c>
      <c r="D578" s="81" t="s">
        <v>137</v>
      </c>
      <c r="E578" s="81">
        <f>E573*E569/1000</f>
        <v>0</v>
      </c>
      <c r="F578" s="81">
        <f>F573*F569/1000</f>
        <v>0</v>
      </c>
      <c r="G578" s="81">
        <f>G573*G569/1000</f>
        <v>0</v>
      </c>
      <c r="H578" s="81">
        <f>H573*H569/1000</f>
        <v>0</v>
      </c>
      <c r="I578" s="81">
        <f>I573*I569/1000</f>
        <v>0</v>
      </c>
      <c r="J578" s="453"/>
    </row>
    <row r="579" spans="1:10" x14ac:dyDescent="0.2">
      <c r="A579" s="81" t="s">
        <v>271</v>
      </c>
      <c r="B579" s="69" t="s">
        <v>606</v>
      </c>
      <c r="C579" s="263" t="s">
        <v>648</v>
      </c>
      <c r="D579" s="81" t="s">
        <v>137</v>
      </c>
      <c r="E579" s="81">
        <f>E569*E574/1000</f>
        <v>0</v>
      </c>
      <c r="F579" s="81">
        <f>F569*F574/1000</f>
        <v>0</v>
      </c>
      <c r="G579" s="81">
        <f>G569*G574/1000</f>
        <v>0</v>
      </c>
      <c r="H579" s="81">
        <f>H569*H574/1000</f>
        <v>0</v>
      </c>
      <c r="I579" s="81">
        <f>I569*I574/1000</f>
        <v>0</v>
      </c>
      <c r="J579" s="453"/>
    </row>
    <row r="580" spans="1:10" x14ac:dyDescent="0.2">
      <c r="A580" s="81" t="s">
        <v>273</v>
      </c>
      <c r="B580" s="69" t="s">
        <v>194</v>
      </c>
      <c r="C580" s="263" t="s">
        <v>649</v>
      </c>
      <c r="D580" s="81" t="s">
        <v>137</v>
      </c>
      <c r="E580" s="81">
        <f>E575*E569/1000</f>
        <v>0</v>
      </c>
      <c r="F580" s="81">
        <f>F575*F569/1000</f>
        <v>0</v>
      </c>
      <c r="G580" s="81">
        <f>G575*G569/1000</f>
        <v>0</v>
      </c>
      <c r="H580" s="81">
        <f>H575*H569</f>
        <v>0</v>
      </c>
      <c r="I580" s="81">
        <f>I575*I569/1000</f>
        <v>0</v>
      </c>
      <c r="J580" s="453"/>
    </row>
    <row r="581" spans="1:10" x14ac:dyDescent="0.2">
      <c r="A581" s="1029"/>
      <c r="B581" s="328"/>
      <c r="C581" s="474"/>
      <c r="D581" s="475"/>
      <c r="E581" s="475"/>
      <c r="F581" s="475"/>
      <c r="G581" s="475"/>
      <c r="H581" s="475"/>
      <c r="I581" s="475"/>
      <c r="J581" s="17"/>
    </row>
    <row r="582" spans="1:10" x14ac:dyDescent="0.2">
      <c r="A582" s="550" t="s">
        <v>69</v>
      </c>
      <c r="B582" s="549" t="s">
        <v>57</v>
      </c>
      <c r="C582" s="317"/>
      <c r="D582" s="317"/>
      <c r="E582" s="317"/>
      <c r="F582" s="317"/>
      <c r="G582" s="317"/>
      <c r="H582" s="317"/>
      <c r="I582" s="317"/>
      <c r="J582" s="447"/>
    </row>
    <row r="583" spans="1:10" ht="15" x14ac:dyDescent="0.2">
      <c r="A583" s="248" t="s">
        <v>5</v>
      </c>
      <c r="B583" s="26" t="s">
        <v>612</v>
      </c>
      <c r="C583" s="250" t="s">
        <v>613</v>
      </c>
      <c r="D583" s="251" t="s">
        <v>1235</v>
      </c>
      <c r="E583" s="283"/>
      <c r="F583" s="283"/>
      <c r="G583" s="283"/>
      <c r="H583" s="230">
        <f>IFERROR(AVERAGEIF(E583:G583,"&gt;0",E583:G583),0)</f>
        <v>0</v>
      </c>
      <c r="I583" s="283"/>
      <c r="J583" s="406"/>
    </row>
    <row r="584" spans="1:10" ht="15" x14ac:dyDescent="0.2">
      <c r="A584" s="248" t="s">
        <v>7</v>
      </c>
      <c r="B584" s="26" t="s">
        <v>200</v>
      </c>
      <c r="C584" s="27" t="s">
        <v>127</v>
      </c>
      <c r="D584" s="197" t="s">
        <v>190</v>
      </c>
      <c r="E584" s="283"/>
      <c r="F584" s="283"/>
      <c r="G584" s="283"/>
      <c r="H584" s="230">
        <f>IFERROR(AVERAGEIF(E584:G584,"&gt;0",E584:G584),0)</f>
        <v>0</v>
      </c>
      <c r="I584" s="283"/>
      <c r="J584" s="406"/>
    </row>
    <row r="585" spans="1:10" ht="15" x14ac:dyDescent="0.2">
      <c r="A585" s="248" t="s">
        <v>9</v>
      </c>
      <c r="B585" s="26" t="s">
        <v>52</v>
      </c>
      <c r="C585" s="27" t="s">
        <v>127</v>
      </c>
      <c r="D585" s="197" t="s">
        <v>191</v>
      </c>
      <c r="E585" s="284"/>
      <c r="F585" s="284"/>
      <c r="G585" s="284">
        <v>0</v>
      </c>
      <c r="H585" s="230">
        <f>IFERROR(AVERAGEA(E585:G585),0)</f>
        <v>0</v>
      </c>
      <c r="I585" s="476">
        <v>0</v>
      </c>
      <c r="J585" s="406"/>
    </row>
    <row r="586" spans="1:10" ht="15" x14ac:dyDescent="0.2">
      <c r="A586" s="248" t="s">
        <v>11</v>
      </c>
      <c r="B586" s="26" t="s">
        <v>60</v>
      </c>
      <c r="C586" s="338" t="s">
        <v>127</v>
      </c>
      <c r="D586" s="197" t="s">
        <v>54</v>
      </c>
      <c r="E586" s="283"/>
      <c r="F586" s="283"/>
      <c r="G586" s="283"/>
      <c r="H586" s="230">
        <f>IFERROR(AVERAGEIF(E586:G586,"&gt;0",E586:G586),0)</f>
        <v>0</v>
      </c>
      <c r="I586" s="283"/>
      <c r="J586" s="406"/>
    </row>
    <row r="587" spans="1:10" ht="15" x14ac:dyDescent="0.2">
      <c r="A587" s="198" t="s">
        <v>30</v>
      </c>
      <c r="B587" s="26" t="s">
        <v>202</v>
      </c>
      <c r="C587" s="27" t="s">
        <v>127</v>
      </c>
      <c r="D587" s="197" t="s">
        <v>191</v>
      </c>
      <c r="E587" s="284"/>
      <c r="F587" s="284"/>
      <c r="G587" s="284">
        <v>0</v>
      </c>
      <c r="H587" s="230">
        <f>IFERROR(AVERAGEA(E587:G587),0)</f>
        <v>0</v>
      </c>
      <c r="I587" s="476">
        <v>0</v>
      </c>
      <c r="J587" s="406"/>
    </row>
    <row r="588" spans="1:10" ht="15" x14ac:dyDescent="0.2">
      <c r="A588" s="248" t="s">
        <v>32</v>
      </c>
      <c r="B588" s="26" t="s">
        <v>203</v>
      </c>
      <c r="C588" s="27" t="s">
        <v>127</v>
      </c>
      <c r="D588" s="197" t="s">
        <v>191</v>
      </c>
      <c r="E588" s="284"/>
      <c r="F588" s="284"/>
      <c r="G588" s="284">
        <v>0</v>
      </c>
      <c r="H588" s="230">
        <f>IFERROR(AVERAGEA(E588:G588),0)</f>
        <v>0</v>
      </c>
      <c r="I588" s="476">
        <v>0</v>
      </c>
      <c r="J588" s="17"/>
    </row>
    <row r="589" spans="1:10" ht="15" x14ac:dyDescent="0.2">
      <c r="A589" s="248" t="s">
        <v>35</v>
      </c>
      <c r="B589" s="26" t="s">
        <v>605</v>
      </c>
      <c r="C589" s="338" t="s">
        <v>127</v>
      </c>
      <c r="D589" s="197" t="s">
        <v>191</v>
      </c>
      <c r="E589" s="284"/>
      <c r="F589" s="284"/>
      <c r="G589" s="284">
        <v>0</v>
      </c>
      <c r="H589" s="230">
        <f>IFERROR(AVERAGEA(E589:G589),0)</f>
        <v>0</v>
      </c>
      <c r="I589" s="476">
        <v>0</v>
      </c>
      <c r="J589" s="17"/>
    </row>
    <row r="590" spans="1:10" ht="15" x14ac:dyDescent="0.2">
      <c r="A590" s="248" t="s">
        <v>38</v>
      </c>
      <c r="B590" s="339" t="s">
        <v>647</v>
      </c>
      <c r="C590" s="340" t="s">
        <v>127</v>
      </c>
      <c r="D590" s="197" t="s">
        <v>191</v>
      </c>
      <c r="E590" s="284"/>
      <c r="F590" s="284"/>
      <c r="G590" s="284">
        <v>0</v>
      </c>
      <c r="H590" s="230">
        <f>IFERROR(AVERAGEA(E590:G590),0)</f>
        <v>0</v>
      </c>
      <c r="I590" s="476">
        <v>0</v>
      </c>
      <c r="J590" s="17"/>
    </row>
    <row r="591" spans="1:10" x14ac:dyDescent="0.2">
      <c r="A591" s="81" t="s">
        <v>39</v>
      </c>
      <c r="B591" s="69" t="s">
        <v>58</v>
      </c>
      <c r="C591" s="263" t="s">
        <v>642</v>
      </c>
      <c r="D591" s="81" t="s">
        <v>191</v>
      </c>
      <c r="E591" s="81">
        <f>E587+E588+E589+E590</f>
        <v>0</v>
      </c>
      <c r="F591" s="81">
        <f>F587+F588+F589+F590</f>
        <v>0</v>
      </c>
      <c r="G591" s="81">
        <f>G587+G588+G589+G590</f>
        <v>0</v>
      </c>
      <c r="H591" s="81">
        <f>H587+H588+H589+H590</f>
        <v>0</v>
      </c>
      <c r="I591" s="81">
        <f>I587+I588+I589+I590</f>
        <v>0</v>
      </c>
      <c r="J591" s="453"/>
    </row>
    <row r="592" spans="1:10" x14ac:dyDescent="0.2">
      <c r="A592" s="81" t="s">
        <v>169</v>
      </c>
      <c r="B592" s="69" t="s">
        <v>205</v>
      </c>
      <c r="C592" s="263" t="s">
        <v>608</v>
      </c>
      <c r="D592" s="81" t="s">
        <v>137</v>
      </c>
      <c r="E592" s="81">
        <f>E587*E584/1000</f>
        <v>0</v>
      </c>
      <c r="F592" s="81">
        <f>F587*F584/1000</f>
        <v>0</v>
      </c>
      <c r="G592" s="81">
        <f>G587*G584/1000</f>
        <v>0</v>
      </c>
      <c r="H592" s="81">
        <f>H587*H584/1000</f>
        <v>0</v>
      </c>
      <c r="I592" s="81">
        <f>I587*I584/1000</f>
        <v>0</v>
      </c>
      <c r="J592" s="453"/>
    </row>
    <row r="593" spans="1:10" x14ac:dyDescent="0.2">
      <c r="A593" s="81" t="s">
        <v>171</v>
      </c>
      <c r="B593" s="69" t="s">
        <v>206</v>
      </c>
      <c r="C593" s="263" t="s">
        <v>195</v>
      </c>
      <c r="D593" s="81" t="s">
        <v>137</v>
      </c>
      <c r="E593" s="81">
        <f>E588*E584/1000</f>
        <v>0</v>
      </c>
      <c r="F593" s="81">
        <f>F588*F584/1000</f>
        <v>0</v>
      </c>
      <c r="G593" s="81">
        <f>G588*G584/1000</f>
        <v>0</v>
      </c>
      <c r="H593" s="81">
        <f>H588*H584/1000</f>
        <v>0</v>
      </c>
      <c r="I593" s="81">
        <f>I588*I584/1000</f>
        <v>0</v>
      </c>
      <c r="J593" s="453"/>
    </row>
    <row r="594" spans="1:10" x14ac:dyDescent="0.2">
      <c r="A594" s="81" t="s">
        <v>271</v>
      </c>
      <c r="B594" s="69" t="s">
        <v>606</v>
      </c>
      <c r="C594" s="263" t="s">
        <v>648</v>
      </c>
      <c r="D594" s="81" t="s">
        <v>137</v>
      </c>
      <c r="E594" s="81">
        <f>E584*E589/1000</f>
        <v>0</v>
      </c>
      <c r="F594" s="81">
        <f>F584*F589/1000</f>
        <v>0</v>
      </c>
      <c r="G594" s="81">
        <f>G584*G589/1000</f>
        <v>0</v>
      </c>
      <c r="H594" s="81">
        <f>H584*H589/1000</f>
        <v>0</v>
      </c>
      <c r="I594" s="81">
        <f>I584*I589/1000</f>
        <v>0</v>
      </c>
      <c r="J594" s="453"/>
    </row>
    <row r="595" spans="1:10" x14ac:dyDescent="0.2">
      <c r="A595" s="81" t="s">
        <v>273</v>
      </c>
      <c r="B595" s="69" t="s">
        <v>194</v>
      </c>
      <c r="C595" s="263" t="s">
        <v>649</v>
      </c>
      <c r="D595" s="81" t="s">
        <v>137</v>
      </c>
      <c r="E595" s="81">
        <f>E590*E584/1000</f>
        <v>0</v>
      </c>
      <c r="F595" s="81">
        <f>F590*F584/1000</f>
        <v>0</v>
      </c>
      <c r="G595" s="81">
        <f>G590*G584/1000</f>
        <v>0</v>
      </c>
      <c r="H595" s="81">
        <f>H590*H584/1000</f>
        <v>0</v>
      </c>
      <c r="I595" s="81">
        <f>I590*I584/1000</f>
        <v>0</v>
      </c>
      <c r="J595" s="453"/>
    </row>
    <row r="596" spans="1:10" x14ac:dyDescent="0.2">
      <c r="A596" s="1025"/>
      <c r="B596" s="1026"/>
      <c r="C596" s="469"/>
      <c r="D596" s="415"/>
      <c r="E596" s="415"/>
      <c r="F596" s="415"/>
      <c r="G596" s="415"/>
      <c r="H596" s="415"/>
      <c r="I596" s="415"/>
      <c r="J596" s="17"/>
    </row>
    <row r="597" spans="1:10" x14ac:dyDescent="0.2">
      <c r="A597" s="550" t="s">
        <v>72</v>
      </c>
      <c r="B597" s="549" t="s">
        <v>59</v>
      </c>
      <c r="C597" s="317"/>
      <c r="D597" s="317"/>
      <c r="E597" s="317"/>
      <c r="F597" s="317"/>
      <c r="G597" s="317"/>
      <c r="H597" s="317"/>
      <c r="I597" s="317"/>
      <c r="J597" s="20"/>
    </row>
    <row r="598" spans="1:10" ht="15" x14ac:dyDescent="0.2">
      <c r="A598" s="248" t="s">
        <v>5</v>
      </c>
      <c r="B598" s="26" t="s">
        <v>612</v>
      </c>
      <c r="C598" s="250" t="s">
        <v>613</v>
      </c>
      <c r="D598" s="251" t="s">
        <v>1235</v>
      </c>
      <c r="E598" s="283"/>
      <c r="F598" s="283"/>
      <c r="G598" s="283"/>
      <c r="H598" s="230">
        <f>IFERROR(AVERAGEIF(E598:G598,"&gt;0",E598:G598),0)</f>
        <v>0</v>
      </c>
      <c r="I598" s="283"/>
      <c r="J598" s="406"/>
    </row>
    <row r="599" spans="1:10" ht="15" x14ac:dyDescent="0.2">
      <c r="A599" s="248" t="s">
        <v>7</v>
      </c>
      <c r="B599" s="26" t="s">
        <v>200</v>
      </c>
      <c r="C599" s="338" t="s">
        <v>127</v>
      </c>
      <c r="D599" s="197" t="s">
        <v>190</v>
      </c>
      <c r="E599" s="283"/>
      <c r="F599" s="283"/>
      <c r="G599" s="283"/>
      <c r="H599" s="230">
        <f>IFERROR(AVERAGEIF(E599:G599,"&gt;0",E599:G599),0)</f>
        <v>0</v>
      </c>
      <c r="I599" s="283"/>
      <c r="J599" s="406"/>
    </row>
    <row r="600" spans="1:10" ht="15" x14ac:dyDescent="0.2">
      <c r="A600" s="248" t="s">
        <v>9</v>
      </c>
      <c r="B600" s="26" t="s">
        <v>52</v>
      </c>
      <c r="C600" s="338" t="s">
        <v>127</v>
      </c>
      <c r="D600" s="197" t="s">
        <v>201</v>
      </c>
      <c r="E600" s="284"/>
      <c r="F600" s="284"/>
      <c r="G600" s="284">
        <v>0</v>
      </c>
      <c r="H600" s="230">
        <f>IFERROR(AVERAGEA(E600:G600),0)</f>
        <v>0</v>
      </c>
      <c r="I600" s="476">
        <v>0</v>
      </c>
      <c r="J600" s="406"/>
    </row>
    <row r="601" spans="1:10" ht="15" x14ac:dyDescent="0.2">
      <c r="A601" s="248" t="s">
        <v>11</v>
      </c>
      <c r="B601" s="26" t="s">
        <v>60</v>
      </c>
      <c r="C601" s="338" t="s">
        <v>127</v>
      </c>
      <c r="D601" s="197" t="s">
        <v>54</v>
      </c>
      <c r="E601" s="283"/>
      <c r="F601" s="283"/>
      <c r="G601" s="283"/>
      <c r="H601" s="230">
        <f>IFERROR(AVERAGEIF(E601:G601,"&gt;0",E601:G601),0)</f>
        <v>0</v>
      </c>
      <c r="I601" s="283"/>
      <c r="J601" s="17"/>
    </row>
    <row r="602" spans="1:10" ht="15" x14ac:dyDescent="0.2">
      <c r="A602" s="198" t="s">
        <v>30</v>
      </c>
      <c r="B602" s="26" t="s">
        <v>202</v>
      </c>
      <c r="C602" s="338" t="s">
        <v>127</v>
      </c>
      <c r="D602" s="197" t="s">
        <v>201</v>
      </c>
      <c r="E602" s="284"/>
      <c r="F602" s="284"/>
      <c r="G602" s="284">
        <v>0</v>
      </c>
      <c r="H602" s="230">
        <f>IFERROR(AVERAGEA(E602:G602),0)</f>
        <v>0</v>
      </c>
      <c r="I602" s="476">
        <v>0</v>
      </c>
      <c r="J602" s="17"/>
    </row>
    <row r="603" spans="1:10" ht="15" x14ac:dyDescent="0.2">
      <c r="A603" s="248" t="s">
        <v>32</v>
      </c>
      <c r="B603" s="26" t="s">
        <v>203</v>
      </c>
      <c r="C603" s="338" t="s">
        <v>127</v>
      </c>
      <c r="D603" s="197" t="s">
        <v>201</v>
      </c>
      <c r="E603" s="284"/>
      <c r="F603" s="284"/>
      <c r="G603" s="284">
        <v>0</v>
      </c>
      <c r="H603" s="230">
        <f>IFERROR(AVERAGEA(E603:G603),0)</f>
        <v>0</v>
      </c>
      <c r="I603" s="476">
        <v>0</v>
      </c>
      <c r="J603" s="17"/>
    </row>
    <row r="604" spans="1:10" ht="15" x14ac:dyDescent="0.2">
      <c r="A604" s="248" t="s">
        <v>35</v>
      </c>
      <c r="B604" s="26" t="s">
        <v>605</v>
      </c>
      <c r="C604" s="338" t="s">
        <v>127</v>
      </c>
      <c r="D604" s="197" t="s">
        <v>201</v>
      </c>
      <c r="E604" s="284"/>
      <c r="F604" s="284"/>
      <c r="G604" s="284">
        <v>0</v>
      </c>
      <c r="H604" s="230">
        <f>IFERROR(AVERAGEA(E604:G604),0)</f>
        <v>0</v>
      </c>
      <c r="I604" s="476">
        <v>0</v>
      </c>
      <c r="J604" s="17"/>
    </row>
    <row r="605" spans="1:10" s="1070" customFormat="1" ht="15" x14ac:dyDescent="0.2">
      <c r="A605" s="248" t="s">
        <v>38</v>
      </c>
      <c r="B605" s="26" t="s">
        <v>1807</v>
      </c>
      <c r="C605" s="338" t="s">
        <v>127</v>
      </c>
      <c r="D605" s="197" t="s">
        <v>201</v>
      </c>
      <c r="E605" s="1086"/>
      <c r="F605" s="1086"/>
      <c r="G605" s="1086">
        <v>0</v>
      </c>
      <c r="H605" s="230">
        <f>IFERROR(AVERAGEA(E605:G605),0)</f>
        <v>0</v>
      </c>
      <c r="I605" s="476">
        <v>0</v>
      </c>
      <c r="J605" s="1069"/>
    </row>
    <row r="606" spans="1:10" ht="28.5" x14ac:dyDescent="0.2">
      <c r="A606" s="248" t="s">
        <v>39</v>
      </c>
      <c r="B606" s="26" t="s">
        <v>1785</v>
      </c>
      <c r="C606" s="27" t="s">
        <v>127</v>
      </c>
      <c r="D606" s="197" t="s">
        <v>201</v>
      </c>
      <c r="E606" s="1086"/>
      <c r="F606" s="1086"/>
      <c r="G606" s="1086">
        <v>0</v>
      </c>
      <c r="H606" s="230">
        <f>IFERROR(AVERAGEA(E606:G606),0)</f>
        <v>0</v>
      </c>
      <c r="I606" s="476">
        <v>0</v>
      </c>
      <c r="J606" s="17"/>
    </row>
    <row r="607" spans="1:10" ht="28.5" x14ac:dyDescent="0.2">
      <c r="A607" s="888" t="s">
        <v>169</v>
      </c>
      <c r="B607" s="1082" t="s">
        <v>61</v>
      </c>
      <c r="C607" s="887" t="s">
        <v>1781</v>
      </c>
      <c r="D607" s="888" t="s">
        <v>191</v>
      </c>
      <c r="E607" s="888">
        <f>(E602+E603+E604+E605+E606)*E601</f>
        <v>0</v>
      </c>
      <c r="F607" s="888">
        <f>(F602+F603+F604+F605+F606)*F601</f>
        <v>0</v>
      </c>
      <c r="G607" s="888">
        <f>(G602+G603+G604+G605+G606)*G601</f>
        <v>0</v>
      </c>
      <c r="H607" s="888">
        <f>(H602+H603+H604+H605+H606)*H601</f>
        <v>0</v>
      </c>
      <c r="I607" s="888">
        <f>(I602+I603+I604+I605+I606)*I601</f>
        <v>0</v>
      </c>
      <c r="J607" s="453"/>
    </row>
    <row r="608" spans="1:10" x14ac:dyDescent="0.2">
      <c r="A608" s="888" t="s">
        <v>171</v>
      </c>
      <c r="B608" s="1082" t="s">
        <v>205</v>
      </c>
      <c r="C608" s="887" t="s">
        <v>1782</v>
      </c>
      <c r="D608" s="888" t="s">
        <v>137</v>
      </c>
      <c r="E608" s="888">
        <f>E602*E601*E599/1000</f>
        <v>0</v>
      </c>
      <c r="F608" s="888">
        <f>F602*F601*F599/1000</f>
        <v>0</v>
      </c>
      <c r="G608" s="888">
        <f>G602*G601*G599/1000</f>
        <v>0</v>
      </c>
      <c r="H608" s="888">
        <f>H602*H601*H599/1000</f>
        <v>0</v>
      </c>
      <c r="I608" s="888">
        <f>I602*I601*I599/1000</f>
        <v>0</v>
      </c>
      <c r="J608" s="453"/>
    </row>
    <row r="609" spans="1:10" x14ac:dyDescent="0.2">
      <c r="A609" s="888" t="s">
        <v>271</v>
      </c>
      <c r="B609" s="1082" t="s">
        <v>206</v>
      </c>
      <c r="C609" s="887" t="s">
        <v>1783</v>
      </c>
      <c r="D609" s="888" t="s">
        <v>137</v>
      </c>
      <c r="E609" s="888">
        <f>E603*E601*E599/1000</f>
        <v>0</v>
      </c>
      <c r="F609" s="888">
        <f>F603*F601*F599/1000</f>
        <v>0</v>
      </c>
      <c r="G609" s="888">
        <f>G603*G601*G599/1000</f>
        <v>0</v>
      </c>
      <c r="H609" s="888">
        <f>H603*H601*H599/1000</f>
        <v>0</v>
      </c>
      <c r="I609" s="888">
        <f>I603*I601*I599/1000</f>
        <v>0</v>
      </c>
      <c r="J609" s="453"/>
    </row>
    <row r="610" spans="1:10" x14ac:dyDescent="0.2">
      <c r="A610" s="888" t="s">
        <v>273</v>
      </c>
      <c r="B610" s="1082" t="s">
        <v>606</v>
      </c>
      <c r="C610" s="887" t="s">
        <v>648</v>
      </c>
      <c r="D610" s="888" t="s">
        <v>137</v>
      </c>
      <c r="E610" s="888">
        <f>E599*E604*E601/1000</f>
        <v>0</v>
      </c>
      <c r="F610" s="888">
        <f>F599*F604*F601/1000</f>
        <v>0</v>
      </c>
      <c r="G610" s="888">
        <f>G599*G604*G601/1000</f>
        <v>0</v>
      </c>
      <c r="H610" s="888">
        <f>H599*H604*H601/1000</f>
        <v>0</v>
      </c>
      <c r="I610" s="888">
        <f>I599*I604*I601/1000</f>
        <v>0</v>
      </c>
      <c r="J610" s="453"/>
    </row>
    <row r="611" spans="1:10" s="1070" customFormat="1" x14ac:dyDescent="0.2">
      <c r="A611" s="888" t="s">
        <v>274</v>
      </c>
      <c r="B611" s="1082" t="s">
        <v>1808</v>
      </c>
      <c r="C611" s="887" t="s">
        <v>1784</v>
      </c>
      <c r="D611" s="888" t="s">
        <v>137</v>
      </c>
      <c r="E611" s="888">
        <f>E605*E601*E599/1000</f>
        <v>0</v>
      </c>
      <c r="F611" s="888">
        <f>F605*F601*F599/1000</f>
        <v>0</v>
      </c>
      <c r="G611" s="888">
        <f>G605*G601*G599/1000</f>
        <v>0</v>
      </c>
      <c r="H611" s="888">
        <f>H605*H601*H599/1000</f>
        <v>0</v>
      </c>
      <c r="I611" s="888">
        <f>I605*I601*I599/1000</f>
        <v>0</v>
      </c>
      <c r="J611" s="1071"/>
    </row>
    <row r="612" spans="1:10" x14ac:dyDescent="0.2">
      <c r="A612" s="888" t="s">
        <v>275</v>
      </c>
      <c r="B612" s="1082" t="s">
        <v>194</v>
      </c>
      <c r="C612" s="887" t="s">
        <v>1787</v>
      </c>
      <c r="D612" s="888" t="s">
        <v>137</v>
      </c>
      <c r="E612" s="888">
        <f>E606*E601*E599/1000</f>
        <v>0</v>
      </c>
      <c r="F612" s="888">
        <f>F606*F601*F599/1000</f>
        <v>0</v>
      </c>
      <c r="G612" s="888">
        <f>G606*G601*G599/1000</f>
        <v>0</v>
      </c>
      <c r="H612" s="888">
        <f>H606*H601*H599/1000</f>
        <v>0</v>
      </c>
      <c r="I612" s="888">
        <f>I606*I601*I599/1000</f>
        <v>0</v>
      </c>
      <c r="J612" s="453"/>
    </row>
    <row r="613" spans="1:10" x14ac:dyDescent="0.2">
      <c r="A613" s="248"/>
      <c r="B613" s="324"/>
      <c r="C613" s="468"/>
      <c r="D613" s="415"/>
      <c r="E613" s="415"/>
      <c r="F613" s="415"/>
      <c r="G613" s="415"/>
      <c r="H613" s="415"/>
      <c r="I613" s="415"/>
      <c r="J613" s="406"/>
    </row>
    <row r="614" spans="1:10" x14ac:dyDescent="0.2">
      <c r="A614" s="550" t="s">
        <v>73</v>
      </c>
      <c r="B614" s="549" t="s">
        <v>62</v>
      </c>
      <c r="C614" s="317"/>
      <c r="D614" s="317"/>
      <c r="E614" s="317"/>
      <c r="F614" s="317"/>
      <c r="G614" s="317"/>
      <c r="H614" s="317"/>
      <c r="I614" s="317"/>
      <c r="J614" s="317"/>
    </row>
    <row r="615" spans="1:10" ht="15" x14ac:dyDescent="0.2">
      <c r="A615" s="248" t="s">
        <v>5</v>
      </c>
      <c r="B615" s="324" t="s">
        <v>612</v>
      </c>
      <c r="C615" s="250" t="s">
        <v>613</v>
      </c>
      <c r="D615" s="251" t="s">
        <v>1235</v>
      </c>
      <c r="E615" s="283"/>
      <c r="F615" s="283"/>
      <c r="G615" s="283"/>
      <c r="H615" s="230">
        <f>IFERROR(AVERAGEIF(E615:G615,"&gt;0",E615:G615),0)</f>
        <v>0</v>
      </c>
      <c r="I615" s="283"/>
      <c r="J615" s="406"/>
    </row>
    <row r="616" spans="1:10" ht="28.5" customHeight="1" x14ac:dyDescent="0.2">
      <c r="A616" s="248" t="s">
        <v>7</v>
      </c>
      <c r="B616" s="324" t="s">
        <v>200</v>
      </c>
      <c r="C616" s="338" t="s">
        <v>127</v>
      </c>
      <c r="D616" s="197" t="s">
        <v>190</v>
      </c>
      <c r="E616" s="283"/>
      <c r="F616" s="283"/>
      <c r="G616" s="283"/>
      <c r="H616" s="230">
        <f>IFERROR(AVERAGEIF(E616:G616,"&gt;0",E616:G616),0)</f>
        <v>0</v>
      </c>
      <c r="I616" s="283"/>
      <c r="J616" s="17"/>
    </row>
    <row r="617" spans="1:10" ht="15" x14ac:dyDescent="0.2">
      <c r="A617" s="248" t="s">
        <v>9</v>
      </c>
      <c r="B617" s="324" t="s">
        <v>52</v>
      </c>
      <c r="C617" s="338" t="s">
        <v>127</v>
      </c>
      <c r="D617" s="197" t="s">
        <v>201</v>
      </c>
      <c r="E617" s="284"/>
      <c r="F617" s="284"/>
      <c r="G617" s="284">
        <v>0</v>
      </c>
      <c r="H617" s="230">
        <f>IFERROR(AVERAGEA(E617:G617),0)</f>
        <v>0</v>
      </c>
      <c r="I617" s="476">
        <v>0</v>
      </c>
      <c r="J617" s="17"/>
    </row>
    <row r="618" spans="1:10" ht="15" x14ac:dyDescent="0.2">
      <c r="A618" s="248" t="s">
        <v>11</v>
      </c>
      <c r="B618" s="324" t="s">
        <v>60</v>
      </c>
      <c r="C618" s="338" t="s">
        <v>127</v>
      </c>
      <c r="D618" s="197" t="s">
        <v>54</v>
      </c>
      <c r="E618" s="283"/>
      <c r="F618" s="283"/>
      <c r="G618" s="283"/>
      <c r="H618" s="230">
        <f>IFERROR(AVERAGEIF(E618:G618,"&gt;0",E618:G618),0)</f>
        <v>0</v>
      </c>
      <c r="I618" s="283"/>
      <c r="J618" s="17"/>
    </row>
    <row r="619" spans="1:10" ht="15" x14ac:dyDescent="0.2">
      <c r="A619" s="198" t="s">
        <v>30</v>
      </c>
      <c r="B619" s="324" t="s">
        <v>202</v>
      </c>
      <c r="C619" s="338" t="s">
        <v>127</v>
      </c>
      <c r="D619" s="197" t="s">
        <v>201</v>
      </c>
      <c r="E619" s="284"/>
      <c r="F619" s="284"/>
      <c r="G619" s="284">
        <v>0</v>
      </c>
      <c r="H619" s="230">
        <f>IFERROR(AVERAGEA(E619:G619),0)</f>
        <v>0</v>
      </c>
      <c r="I619" s="476"/>
      <c r="J619" s="17"/>
    </row>
    <row r="620" spans="1:10" ht="15" x14ac:dyDescent="0.2">
      <c r="A620" s="248" t="s">
        <v>32</v>
      </c>
      <c r="B620" s="324" t="s">
        <v>203</v>
      </c>
      <c r="C620" s="338" t="s">
        <v>127</v>
      </c>
      <c r="D620" s="197" t="s">
        <v>201</v>
      </c>
      <c r="E620" s="284"/>
      <c r="F620" s="284"/>
      <c r="G620" s="284">
        <v>0</v>
      </c>
      <c r="H620" s="230">
        <f>IFERROR(AVERAGEA(E620:G620),0)</f>
        <v>0</v>
      </c>
      <c r="I620" s="476">
        <v>0</v>
      </c>
      <c r="J620" s="17"/>
    </row>
    <row r="621" spans="1:10" ht="15" x14ac:dyDescent="0.2">
      <c r="A621" s="248" t="s">
        <v>35</v>
      </c>
      <c r="B621" s="324" t="s">
        <v>605</v>
      </c>
      <c r="C621" s="338" t="s">
        <v>127</v>
      </c>
      <c r="D621" s="197" t="s">
        <v>201</v>
      </c>
      <c r="E621" s="284"/>
      <c r="F621" s="284"/>
      <c r="G621" s="284">
        <v>0</v>
      </c>
      <c r="H621" s="230">
        <f>IFERROR(AVERAGEA(E621:G621),0)</f>
        <v>0</v>
      </c>
      <c r="I621" s="476">
        <v>0</v>
      </c>
      <c r="J621" s="17"/>
    </row>
    <row r="622" spans="1:10" ht="15" x14ac:dyDescent="0.2">
      <c r="A622" s="248" t="s">
        <v>38</v>
      </c>
      <c r="B622" s="324" t="s">
        <v>1786</v>
      </c>
      <c r="C622" s="27" t="s">
        <v>127</v>
      </c>
      <c r="D622" s="197" t="s">
        <v>201</v>
      </c>
      <c r="E622" s="1086"/>
      <c r="F622" s="1086"/>
      <c r="G622" s="1086">
        <v>0</v>
      </c>
      <c r="H622" s="230">
        <f>IFERROR(AVERAGEA(E622:G622),0)</f>
        <v>0</v>
      </c>
      <c r="I622" s="476">
        <v>0</v>
      </c>
      <c r="J622" s="17"/>
    </row>
    <row r="623" spans="1:10" s="1070" customFormat="1" x14ac:dyDescent="0.2">
      <c r="A623" s="888" t="s">
        <v>39</v>
      </c>
      <c r="B623" s="1082" t="s">
        <v>63</v>
      </c>
      <c r="C623" s="887" t="s">
        <v>642</v>
      </c>
      <c r="D623" s="888" t="s">
        <v>191</v>
      </c>
      <c r="E623" s="888">
        <f>(E619+E620+E621+E622)*E618</f>
        <v>0</v>
      </c>
      <c r="F623" s="888">
        <f>(F619+F620+F621+F622)*F618</f>
        <v>0</v>
      </c>
      <c r="G623" s="888">
        <f>(G619+G620+G621+G622)*G618</f>
        <v>0</v>
      </c>
      <c r="H623" s="888">
        <f>(H619+H620+H621+H622)*H618</f>
        <v>0</v>
      </c>
      <c r="I623" s="888">
        <f>(I619+I620+I621+I622)*I618</f>
        <v>0</v>
      </c>
      <c r="J623" s="1071"/>
    </row>
    <row r="624" spans="1:10" x14ac:dyDescent="0.2">
      <c r="A624" s="81" t="s">
        <v>169</v>
      </c>
      <c r="B624" s="1082" t="s">
        <v>205</v>
      </c>
      <c r="C624" s="887" t="s">
        <v>1788</v>
      </c>
      <c r="D624" s="888" t="s">
        <v>137</v>
      </c>
      <c r="E624" s="888">
        <f>E619*E618*E616/1000</f>
        <v>0</v>
      </c>
      <c r="F624" s="888">
        <f>F619*F618*F616/1000</f>
        <v>0</v>
      </c>
      <c r="G624" s="1087">
        <f>G619*G618*G616/1000</f>
        <v>0</v>
      </c>
      <c r="H624" s="888">
        <f>H619*H618*H616/1000</f>
        <v>0</v>
      </c>
      <c r="I624" s="888">
        <f>I619*I618*I616/1000</f>
        <v>0</v>
      </c>
      <c r="J624" s="453"/>
    </row>
    <row r="625" spans="1:10" x14ac:dyDescent="0.2">
      <c r="A625" s="81" t="s">
        <v>171</v>
      </c>
      <c r="B625" s="1082" t="s">
        <v>206</v>
      </c>
      <c r="C625" s="887" t="s">
        <v>1789</v>
      </c>
      <c r="D625" s="888" t="s">
        <v>137</v>
      </c>
      <c r="E625" s="888">
        <f>E620*E618*E616/1000</f>
        <v>0</v>
      </c>
      <c r="F625" s="888">
        <f>F620*F618*F616/1000</f>
        <v>0</v>
      </c>
      <c r="G625" s="888">
        <f>G620*G618*G616/1000</f>
        <v>0</v>
      </c>
      <c r="H625" s="888">
        <f>H620*H618*H616/1000</f>
        <v>0</v>
      </c>
      <c r="I625" s="888">
        <f>I620*I618*I616/1000</f>
        <v>0</v>
      </c>
      <c r="J625" s="453"/>
    </row>
    <row r="626" spans="1:10" x14ac:dyDescent="0.2">
      <c r="A626" s="81" t="s">
        <v>271</v>
      </c>
      <c r="B626" s="1082" t="s">
        <v>606</v>
      </c>
      <c r="C626" s="887" t="s">
        <v>1790</v>
      </c>
      <c r="D626" s="888" t="s">
        <v>137</v>
      </c>
      <c r="E626" s="888">
        <f>E616*E621*E618/1000</f>
        <v>0</v>
      </c>
      <c r="F626" s="888">
        <f>F616*F621*F618/1000</f>
        <v>0</v>
      </c>
      <c r="G626" s="888">
        <f>G616*G621*G618/1000</f>
        <v>0</v>
      </c>
      <c r="H626" s="888">
        <f>H616*H621*H618/1000</f>
        <v>0</v>
      </c>
      <c r="I626" s="888">
        <f>I616*I621*I618/1000</f>
        <v>0</v>
      </c>
      <c r="J626" s="453"/>
    </row>
    <row r="627" spans="1:10" x14ac:dyDescent="0.2">
      <c r="A627" s="81" t="s">
        <v>273</v>
      </c>
      <c r="B627" s="1082" t="s">
        <v>194</v>
      </c>
      <c r="C627" s="887" t="s">
        <v>1791</v>
      </c>
      <c r="D627" s="888" t="s">
        <v>137</v>
      </c>
      <c r="E627" s="888">
        <f>(E622*E618*E616)/1000</f>
        <v>0</v>
      </c>
      <c r="F627" s="888">
        <f>(F622*F618*F616)/1000</f>
        <v>0</v>
      </c>
      <c r="G627" s="888">
        <f>(G622*G618*G616)/1000</f>
        <v>0</v>
      </c>
      <c r="H627" s="888">
        <f>(H622*H618*H616)/1000</f>
        <v>0</v>
      </c>
      <c r="I627" s="888">
        <f>(I622*I618*I616)/1000</f>
        <v>0</v>
      </c>
      <c r="J627" s="453"/>
    </row>
    <row r="628" spans="1:10" x14ac:dyDescent="0.2">
      <c r="A628" s="1033"/>
      <c r="B628" s="1033"/>
      <c r="C628" s="481"/>
      <c r="D628" s="481"/>
      <c r="E628" s="481"/>
      <c r="F628" s="481"/>
      <c r="G628" s="481"/>
      <c r="H628" s="481"/>
      <c r="I628" s="481"/>
      <c r="J628" s="406"/>
    </row>
    <row r="629" spans="1:10" ht="57" x14ac:dyDescent="0.2">
      <c r="A629" s="550" t="s">
        <v>207</v>
      </c>
      <c r="B629" s="549" t="s">
        <v>651</v>
      </c>
      <c r="C629" s="317" t="s">
        <v>208</v>
      </c>
      <c r="D629" s="317"/>
      <c r="E629" s="317"/>
      <c r="F629" s="317"/>
      <c r="G629" s="317"/>
      <c r="H629" s="317"/>
      <c r="I629" s="317"/>
      <c r="J629" s="317"/>
    </row>
    <row r="630" spans="1:10" ht="15" x14ac:dyDescent="0.2">
      <c r="A630" s="27" t="s">
        <v>5</v>
      </c>
      <c r="B630" s="324" t="s">
        <v>612</v>
      </c>
      <c r="C630" s="324" t="s">
        <v>613</v>
      </c>
      <c r="D630" s="324" t="s">
        <v>1235</v>
      </c>
      <c r="E630" s="283"/>
      <c r="F630" s="283"/>
      <c r="G630" s="283"/>
      <c r="H630" s="230">
        <f>IFERROR(AVERAGEIF(E630:G630,"&gt;0",E630:G630),0)</f>
        <v>0</v>
      </c>
      <c r="I630" s="283"/>
      <c r="J630" s="476"/>
    </row>
    <row r="631" spans="1:10" ht="15" x14ac:dyDescent="0.2">
      <c r="A631" s="27" t="s">
        <v>7</v>
      </c>
      <c r="B631" s="324" t="s">
        <v>200</v>
      </c>
      <c r="C631" s="324"/>
      <c r="D631" s="324" t="s">
        <v>190</v>
      </c>
      <c r="E631" s="283"/>
      <c r="F631" s="283"/>
      <c r="G631" s="283"/>
      <c r="H631" s="230">
        <f>IFERROR(AVERAGEIF(E631:G631,"&gt;0",E631:G631),0)</f>
        <v>0</v>
      </c>
      <c r="I631" s="283"/>
      <c r="J631" s="476"/>
    </row>
    <row r="632" spans="1:10" ht="15" x14ac:dyDescent="0.2">
      <c r="A632" s="27" t="s">
        <v>9</v>
      </c>
      <c r="B632" s="324" t="s">
        <v>52</v>
      </c>
      <c r="C632" s="324" t="s">
        <v>127</v>
      </c>
      <c r="D632" s="324" t="s">
        <v>201</v>
      </c>
      <c r="E632" s="284"/>
      <c r="F632" s="284"/>
      <c r="G632" s="284">
        <v>0</v>
      </c>
      <c r="H632" s="230">
        <f>IFERROR(AVERAGEA(E632:G632),0)</f>
        <v>0</v>
      </c>
      <c r="I632" s="404">
        <v>0</v>
      </c>
      <c r="J632" s="476"/>
    </row>
    <row r="633" spans="1:10" ht="15" x14ac:dyDescent="0.2">
      <c r="A633" s="27" t="s">
        <v>11</v>
      </c>
      <c r="B633" s="324" t="s">
        <v>60</v>
      </c>
      <c r="C633" s="324"/>
      <c r="D633" s="324" t="s">
        <v>54</v>
      </c>
      <c r="E633" s="283"/>
      <c r="F633" s="283"/>
      <c r="G633" s="283"/>
      <c r="H633" s="230">
        <f>IFERROR(AVERAGEIF(E633:G633,"&gt;0",E633:G633),0)</f>
        <v>0</v>
      </c>
      <c r="I633" s="283"/>
      <c r="J633" s="476"/>
    </row>
    <row r="634" spans="1:10" ht="15" x14ac:dyDescent="0.2">
      <c r="A634" s="27" t="s">
        <v>30</v>
      </c>
      <c r="B634" s="324" t="s">
        <v>202</v>
      </c>
      <c r="C634" s="324" t="s">
        <v>127</v>
      </c>
      <c r="D634" s="324" t="s">
        <v>201</v>
      </c>
      <c r="E634" s="284"/>
      <c r="F634" s="284"/>
      <c r="G634" s="284">
        <v>0</v>
      </c>
      <c r="H634" s="230">
        <f>IFERROR(AVERAGEA(E634:G634),0)</f>
        <v>0</v>
      </c>
      <c r="I634" s="404">
        <v>0</v>
      </c>
      <c r="J634" s="476"/>
    </row>
    <row r="635" spans="1:10" ht="15" x14ac:dyDescent="0.2">
      <c r="A635" s="27" t="s">
        <v>32</v>
      </c>
      <c r="B635" s="324" t="s">
        <v>203</v>
      </c>
      <c r="C635" s="324" t="s">
        <v>127</v>
      </c>
      <c r="D635" s="324" t="s">
        <v>201</v>
      </c>
      <c r="E635" s="284"/>
      <c r="F635" s="284"/>
      <c r="G635" s="284">
        <v>0</v>
      </c>
      <c r="H635" s="230">
        <f>IFERROR(AVERAGEA(E635:G635),0)</f>
        <v>0</v>
      </c>
      <c r="I635" s="404">
        <v>0</v>
      </c>
      <c r="J635" s="476"/>
    </row>
    <row r="636" spans="1:10" ht="15" x14ac:dyDescent="0.2">
      <c r="A636" s="27" t="s">
        <v>35</v>
      </c>
      <c r="B636" s="324" t="s">
        <v>605</v>
      </c>
      <c r="C636" s="324" t="s">
        <v>127</v>
      </c>
      <c r="D636" s="324" t="s">
        <v>201</v>
      </c>
      <c r="E636" s="284"/>
      <c r="F636" s="284"/>
      <c r="G636" s="284">
        <v>0</v>
      </c>
      <c r="H636" s="230">
        <f>IFERROR(AVERAGEA(E636:G636),0)</f>
        <v>0</v>
      </c>
      <c r="I636" s="404">
        <v>0</v>
      </c>
      <c r="J636" s="476"/>
    </row>
    <row r="637" spans="1:10" ht="15" x14ac:dyDescent="0.2">
      <c r="A637" s="27" t="s">
        <v>38</v>
      </c>
      <c r="B637" s="324" t="s">
        <v>192</v>
      </c>
      <c r="C637" s="324" t="s">
        <v>127</v>
      </c>
      <c r="D637" s="324" t="s">
        <v>201</v>
      </c>
      <c r="E637" s="284"/>
      <c r="F637" s="284"/>
      <c r="G637" s="284">
        <v>0</v>
      </c>
      <c r="H637" s="230">
        <f>IFERROR(AVERAGEA(E637:G637),0)</f>
        <v>0</v>
      </c>
      <c r="I637" s="404">
        <v>0</v>
      </c>
      <c r="J637" s="476"/>
    </row>
    <row r="638" spans="1:10" x14ac:dyDescent="0.2">
      <c r="A638" s="81" t="s">
        <v>39</v>
      </c>
      <c r="B638" s="69" t="s">
        <v>209</v>
      </c>
      <c r="C638" s="263" t="s">
        <v>666</v>
      </c>
      <c r="D638" s="81" t="s">
        <v>191</v>
      </c>
      <c r="E638" s="81">
        <f>(E634+E635+E637+E636)*E633</f>
        <v>0</v>
      </c>
      <c r="F638" s="81">
        <f>(F634+F635+F637+F636)*F633</f>
        <v>0</v>
      </c>
      <c r="G638" s="81">
        <f>(G634+G635+G637+G636)*G633</f>
        <v>0</v>
      </c>
      <c r="H638" s="81">
        <f>(H634+H635+H637+H636)*H633</f>
        <v>0</v>
      </c>
      <c r="I638" s="81">
        <f>(I634+I635+I637+I636)*I633</f>
        <v>0</v>
      </c>
      <c r="J638" s="453"/>
    </row>
    <row r="639" spans="1:10" x14ac:dyDescent="0.2">
      <c r="A639" s="81" t="s">
        <v>169</v>
      </c>
      <c r="B639" s="69" t="s">
        <v>205</v>
      </c>
      <c r="C639" s="263" t="s">
        <v>667</v>
      </c>
      <c r="D639" s="81" t="s">
        <v>137</v>
      </c>
      <c r="E639" s="81">
        <f>E634*E633*E631/1000</f>
        <v>0</v>
      </c>
      <c r="F639" s="81">
        <f>F634*F633*F631/1000</f>
        <v>0</v>
      </c>
      <c r="G639" s="81">
        <f>G634*G633*G631/1000</f>
        <v>0</v>
      </c>
      <c r="H639" s="81">
        <f>H634*H633*H631/1000</f>
        <v>0</v>
      </c>
      <c r="I639" s="81">
        <f>I634*I633*I631/1000</f>
        <v>0</v>
      </c>
      <c r="J639" s="453"/>
    </row>
    <row r="640" spans="1:10" x14ac:dyDescent="0.2">
      <c r="A640" s="81" t="s">
        <v>171</v>
      </c>
      <c r="B640" s="69" t="s">
        <v>206</v>
      </c>
      <c r="C640" s="263" t="s">
        <v>668</v>
      </c>
      <c r="D640" s="81" t="s">
        <v>137</v>
      </c>
      <c r="E640" s="81">
        <f>E635*E633*E631/1000</f>
        <v>0</v>
      </c>
      <c r="F640" s="81">
        <f>F635*F633*F631/1000</f>
        <v>0</v>
      </c>
      <c r="G640" s="81">
        <f>G635*G633*G631/1000</f>
        <v>0</v>
      </c>
      <c r="H640" s="81">
        <f>H635*H633*H631/1000</f>
        <v>0</v>
      </c>
      <c r="I640" s="81">
        <f>I635*I633*I631/1000</f>
        <v>0</v>
      </c>
      <c r="J640" s="453"/>
    </row>
    <row r="641" spans="1:10" x14ac:dyDescent="0.2">
      <c r="A641" s="81" t="s">
        <v>271</v>
      </c>
      <c r="B641" s="69" t="s">
        <v>606</v>
      </c>
      <c r="C641" s="263" t="s">
        <v>669</v>
      </c>
      <c r="D641" s="81" t="s">
        <v>137</v>
      </c>
      <c r="E641" s="81">
        <f>E636*E633*E631/1000</f>
        <v>0</v>
      </c>
      <c r="F641" s="81">
        <f>F636*F633*F631/1000</f>
        <v>0</v>
      </c>
      <c r="G641" s="81">
        <f>G636*G633*G631/1000</f>
        <v>0</v>
      </c>
      <c r="H641" s="81">
        <f>H636*H633*H631/1000</f>
        <v>0</v>
      </c>
      <c r="I641" s="81">
        <f>I636*I633*I631/1000</f>
        <v>0</v>
      </c>
      <c r="J641" s="453"/>
    </row>
    <row r="642" spans="1:10" x14ac:dyDescent="0.2">
      <c r="A642" s="81" t="s">
        <v>273</v>
      </c>
      <c r="B642" s="69" t="s">
        <v>194</v>
      </c>
      <c r="C642" s="263" t="s">
        <v>670</v>
      </c>
      <c r="D642" s="81" t="s">
        <v>137</v>
      </c>
      <c r="E642" s="81">
        <f>E637*E633*E631/1000</f>
        <v>0</v>
      </c>
      <c r="F642" s="81">
        <f>F637*F633*F631/1000</f>
        <v>0</v>
      </c>
      <c r="G642" s="81">
        <f>G637*G633*G631/1000</f>
        <v>0</v>
      </c>
      <c r="H642" s="81">
        <f>H637*H633*H631/1000</f>
        <v>0</v>
      </c>
      <c r="I642" s="81">
        <f>I637*I633*I631/1000</f>
        <v>0</v>
      </c>
      <c r="J642" s="453"/>
    </row>
    <row r="643" spans="1:10" ht="28.5" x14ac:dyDescent="0.2">
      <c r="A643" s="81" t="s">
        <v>210</v>
      </c>
      <c r="B643" s="69" t="s">
        <v>211</v>
      </c>
      <c r="C643" s="263" t="s">
        <v>941</v>
      </c>
      <c r="D643" s="81" t="s">
        <v>137</v>
      </c>
      <c r="E643" s="277">
        <f>IF(E339="Yes", (E639+E624+E608+E592+E577+E562),(E624+E608+E592+E577+E562))</f>
        <v>0</v>
      </c>
      <c r="F643" s="277">
        <f>IF(F339="Yes", (F639+F624+F608+F592+F577+F562),(F624+F608+F592+F577+F562))</f>
        <v>0</v>
      </c>
      <c r="G643" s="277">
        <f>IF(G339="Yes", (G639+G624+G608+G592+G577+G562),(G624+G608+G592+G577+G562))</f>
        <v>0</v>
      </c>
      <c r="H643" s="277">
        <f>IF(H339="Yes", (H639+H624+H608+H592+H577+H562),(H624+H608+H592+H577+H562))</f>
        <v>0</v>
      </c>
      <c r="I643" s="277">
        <f>IF(I339="Yes", (I639+I624+I608+I592+I577+I562),(I624+I608+I592+I577+I562))</f>
        <v>0</v>
      </c>
      <c r="J643" s="453"/>
    </row>
    <row r="644" spans="1:10" ht="28.5" x14ac:dyDescent="0.2">
      <c r="A644" s="81" t="s">
        <v>212</v>
      </c>
      <c r="B644" s="69" t="s">
        <v>213</v>
      </c>
      <c r="C644" s="263" t="s">
        <v>942</v>
      </c>
      <c r="D644" s="81" t="s">
        <v>137</v>
      </c>
      <c r="E644" s="277">
        <f>IF(OR(E349="Yes",E363="Yes"), (E640+E625+E609+E593+E578+E563),(E625+E609+E593+E578+E563))</f>
        <v>0</v>
      </c>
      <c r="F644" s="277">
        <f>IF(OR(F349="Yes",F363="Yes"), (F640+F625+F609+F593+F578+F563),(F625+F609+F593+F578+F563))</f>
        <v>0</v>
      </c>
      <c r="G644" s="277">
        <f>IF(OR(G349="Yes",G363="Yes"), (G640+G625+G609+G593+G578+G563),(G625+G609+G593+G578+G563))</f>
        <v>0</v>
      </c>
      <c r="H644" s="277">
        <f>IF(OR(H349="Yes",H363="Yes"), (H640+H625+H609+H593+H578+H563),(H625+H609+H593+H578+H563))</f>
        <v>0</v>
      </c>
      <c r="I644" s="277">
        <f>IF(OR(I349="Yes",I363="Yes"), (I640+I625+I609+I593+I578+I563),(I625+I609+I593+I578+I563))</f>
        <v>0</v>
      </c>
      <c r="J644" s="453"/>
    </row>
    <row r="645" spans="1:10" x14ac:dyDescent="0.2">
      <c r="A645" s="1083" t="s">
        <v>923</v>
      </c>
      <c r="B645" s="1083" t="s">
        <v>650</v>
      </c>
      <c r="C645" s="1083" t="s">
        <v>1040</v>
      </c>
      <c r="D645" s="1083" t="s">
        <v>137</v>
      </c>
      <c r="E645" s="1084">
        <f>IF(OR(E390="Yes",E415="Yes"), (E626+E610+E594+E579+E564+E641*(1-E438)),(E626+E610+E594+E579+E564))</f>
        <v>0</v>
      </c>
      <c r="F645" s="1084">
        <f>IF(OR(F390="Yes",F415="Yes"), (F626+F609+F592+F577+F562+F641*(1-F438)),(F626+F610+F594+F579+F564))</f>
        <v>0</v>
      </c>
      <c r="G645" s="1084">
        <f>IF(OR(G390="Yes",G415="Yes"), (G626+G609+G592+G577+G562+G641*(1-G438)),(G626+G610+G594+G579+G564))</f>
        <v>0</v>
      </c>
      <c r="H645" s="1084">
        <f>IF(OR(H390="Yes",H415="Yes"), (H626+H609+H592+H577+H562+H641*(1-H438)),(H626+H610+H594+H579+H564))</f>
        <v>0</v>
      </c>
      <c r="I645" s="1084">
        <f>IF(OR(I390="Yes",I415="Yes"), (I626+I609+I592+I577+I562+I641*(1-I438)),(I626+I610+I594+I579+I564))</f>
        <v>0</v>
      </c>
      <c r="J645" s="1085"/>
    </row>
    <row r="646" spans="1:10" ht="28.5" x14ac:dyDescent="0.2">
      <c r="A646" s="888" t="s">
        <v>924</v>
      </c>
      <c r="B646" s="1082" t="s">
        <v>214</v>
      </c>
      <c r="C646" s="887" t="s">
        <v>943</v>
      </c>
      <c r="D646" s="888" t="s">
        <v>137</v>
      </c>
      <c r="E646" s="1081">
        <f>E627+E612+E595+E580+E565</f>
        <v>0</v>
      </c>
      <c r="F646" s="1081">
        <f>F627+F612+F595+F580+F565</f>
        <v>0</v>
      </c>
      <c r="G646" s="1081">
        <f>G627+G612+G595+G580+G565</f>
        <v>0</v>
      </c>
      <c r="H646" s="1081">
        <f>H627+H612+H595+H580+H565</f>
        <v>0</v>
      </c>
      <c r="I646" s="1081">
        <f>I627+I612+I595+I580+I565</f>
        <v>0</v>
      </c>
      <c r="J646" s="1085"/>
    </row>
    <row r="647" spans="1:10" s="1070" customFormat="1" x14ac:dyDescent="0.2">
      <c r="A647" s="1083" t="s">
        <v>1792</v>
      </c>
      <c r="B647" s="1082" t="s">
        <v>1809</v>
      </c>
      <c r="C647" s="887" t="s">
        <v>1793</v>
      </c>
      <c r="D647" s="888" t="s">
        <v>137</v>
      </c>
      <c r="E647" s="1081">
        <f>E611</f>
        <v>0</v>
      </c>
      <c r="F647" s="1081">
        <f>F611</f>
        <v>0</v>
      </c>
      <c r="G647" s="1081">
        <f>G611</f>
        <v>0</v>
      </c>
      <c r="H647" s="1081">
        <f>H611</f>
        <v>0</v>
      </c>
      <c r="I647" s="1081">
        <f>I611</f>
        <v>0</v>
      </c>
      <c r="J647" s="1085"/>
    </row>
    <row r="648" spans="1:10" x14ac:dyDescent="0.2">
      <c r="A648" s="1034"/>
      <c r="B648" s="1024"/>
      <c r="C648" s="482"/>
      <c r="D648" s="455"/>
      <c r="E648" s="455"/>
      <c r="F648" s="455"/>
      <c r="G648" s="455"/>
      <c r="H648" s="455"/>
      <c r="I648" s="483"/>
      <c r="J648" s="406"/>
    </row>
    <row r="649" spans="1:10" x14ac:dyDescent="0.2">
      <c r="A649" s="756" t="s">
        <v>74</v>
      </c>
      <c r="B649" s="757" t="s">
        <v>65</v>
      </c>
      <c r="C649" s="757"/>
      <c r="D649" s="758"/>
      <c r="E649" s="758"/>
      <c r="F649" s="758"/>
      <c r="G649" s="758"/>
      <c r="H649" s="758"/>
      <c r="I649" s="759"/>
      <c r="J649" s="760"/>
    </row>
    <row r="650" spans="1:10" x14ac:dyDescent="0.2">
      <c r="A650" s="550" t="s">
        <v>75</v>
      </c>
      <c r="B650" s="549" t="s">
        <v>215</v>
      </c>
      <c r="C650" s="317"/>
      <c r="D650" s="319"/>
      <c r="E650" s="319"/>
      <c r="F650" s="319"/>
      <c r="G650" s="319"/>
      <c r="H650" s="319"/>
      <c r="I650" s="320"/>
      <c r="J650" s="336"/>
    </row>
    <row r="651" spans="1:10" ht="15" x14ac:dyDescent="0.2">
      <c r="A651" s="264" t="s">
        <v>5</v>
      </c>
      <c r="B651" s="300" t="s">
        <v>416</v>
      </c>
      <c r="C651" s="300" t="s">
        <v>417</v>
      </c>
      <c r="D651" s="279" t="s">
        <v>1236</v>
      </c>
      <c r="E651" s="283"/>
      <c r="F651" s="283"/>
      <c r="G651" s="283"/>
      <c r="H651" s="230">
        <f>IFERROR(AVERAGEIF(E651:G651,"&gt;0",E651:G651),0)</f>
        <v>0</v>
      </c>
      <c r="I651" s="283"/>
      <c r="J651" s="17"/>
    </row>
    <row r="652" spans="1:10" ht="15" x14ac:dyDescent="0.2">
      <c r="A652" s="264" t="s">
        <v>7</v>
      </c>
      <c r="B652" s="300" t="s">
        <v>37</v>
      </c>
      <c r="C652" s="306" t="s">
        <v>547</v>
      </c>
      <c r="D652" s="279" t="s">
        <v>216</v>
      </c>
      <c r="E652" s="283"/>
      <c r="F652" s="283"/>
      <c r="G652" s="283"/>
      <c r="H652" s="230">
        <f>IFERROR(AVERAGEIF(E652:G652,"&gt;0",E652:G652),0)</f>
        <v>0</v>
      </c>
      <c r="I652" s="283"/>
      <c r="J652" s="17"/>
    </row>
    <row r="653" spans="1:10" ht="15" x14ac:dyDescent="0.2">
      <c r="A653" s="264" t="s">
        <v>9</v>
      </c>
      <c r="B653" s="300" t="s">
        <v>44</v>
      </c>
      <c r="C653" s="306" t="s">
        <v>127</v>
      </c>
      <c r="D653" s="279" t="s">
        <v>217</v>
      </c>
      <c r="E653" s="284"/>
      <c r="F653" s="284"/>
      <c r="G653" s="284">
        <v>0</v>
      </c>
      <c r="H653" s="230">
        <f>IFERROR(AVERAGEA(E653:G653),0)</f>
        <v>0</v>
      </c>
      <c r="I653" s="396">
        <v>0</v>
      </c>
      <c r="J653" s="17"/>
    </row>
    <row r="654" spans="1:10" ht="15" x14ac:dyDescent="0.2">
      <c r="A654" s="264" t="s">
        <v>11</v>
      </c>
      <c r="B654" s="300" t="s">
        <v>45</v>
      </c>
      <c r="C654" s="306" t="s">
        <v>127</v>
      </c>
      <c r="D654" s="279" t="s">
        <v>217</v>
      </c>
      <c r="E654" s="284"/>
      <c r="F654" s="284"/>
      <c r="G654" s="284">
        <v>0</v>
      </c>
      <c r="H654" s="230">
        <f>IFERROR(AVERAGEA(E654:G654),0)</f>
        <v>0</v>
      </c>
      <c r="I654" s="396">
        <v>0</v>
      </c>
      <c r="J654" s="17"/>
    </row>
    <row r="655" spans="1:10" ht="15" x14ac:dyDescent="0.2">
      <c r="A655" s="264" t="s">
        <v>30</v>
      </c>
      <c r="B655" s="300" t="s">
        <v>46</v>
      </c>
      <c r="C655" s="306" t="s">
        <v>127</v>
      </c>
      <c r="D655" s="279" t="s">
        <v>217</v>
      </c>
      <c r="E655" s="284"/>
      <c r="F655" s="284"/>
      <c r="G655" s="284">
        <v>0</v>
      </c>
      <c r="H655" s="230">
        <f>IFERROR(AVERAGEA(E655:G655),0)</f>
        <v>0</v>
      </c>
      <c r="I655" s="396">
        <v>0</v>
      </c>
      <c r="J655" s="17"/>
    </row>
    <row r="656" spans="1:10" x14ac:dyDescent="0.2">
      <c r="A656" s="81" t="s">
        <v>32</v>
      </c>
      <c r="B656" s="69" t="s">
        <v>67</v>
      </c>
      <c r="C656" s="263" t="s">
        <v>218</v>
      </c>
      <c r="D656" s="81" t="s">
        <v>217</v>
      </c>
      <c r="E656" s="81">
        <f>E654+E655</f>
        <v>0</v>
      </c>
      <c r="F656" s="81">
        <f>F654+F655</f>
        <v>0</v>
      </c>
      <c r="G656" s="81">
        <f>G654+G655</f>
        <v>0</v>
      </c>
      <c r="H656" s="81">
        <f>H654+H655</f>
        <v>0</v>
      </c>
      <c r="I656" s="81">
        <f>I654+I655</f>
        <v>0</v>
      </c>
      <c r="J656" s="453"/>
    </row>
    <row r="657" spans="1:10" x14ac:dyDescent="0.2">
      <c r="A657" s="81" t="s">
        <v>35</v>
      </c>
      <c r="B657" s="69" t="s">
        <v>193</v>
      </c>
      <c r="C657" s="263" t="s">
        <v>1255</v>
      </c>
      <c r="D657" s="81" t="s">
        <v>137</v>
      </c>
      <c r="E657" s="81">
        <f>E654*E652</f>
        <v>0</v>
      </c>
      <c r="F657" s="81">
        <f>F654*F652</f>
        <v>0</v>
      </c>
      <c r="G657" s="81">
        <f>G654*G652</f>
        <v>0</v>
      </c>
      <c r="H657" s="81">
        <f>H654*H652</f>
        <v>0</v>
      </c>
      <c r="I657" s="81">
        <f>I654*I652</f>
        <v>0</v>
      </c>
      <c r="J657" s="453"/>
    </row>
    <row r="658" spans="1:10" x14ac:dyDescent="0.2">
      <c r="A658" s="81" t="s">
        <v>38</v>
      </c>
      <c r="B658" s="69" t="s">
        <v>194</v>
      </c>
      <c r="C658" s="263" t="s">
        <v>1256</v>
      </c>
      <c r="D658" s="81" t="s">
        <v>137</v>
      </c>
      <c r="E658" s="81">
        <f>E655*E652</f>
        <v>0</v>
      </c>
      <c r="F658" s="81">
        <f>F655*F652</f>
        <v>0</v>
      </c>
      <c r="G658" s="81">
        <f>G655*G652</f>
        <v>0</v>
      </c>
      <c r="H658" s="81">
        <f>H655*H652</f>
        <v>0</v>
      </c>
      <c r="I658" s="81">
        <f>I655*I652</f>
        <v>0</v>
      </c>
      <c r="J658" s="453"/>
    </row>
    <row r="659" spans="1:10" x14ac:dyDescent="0.2">
      <c r="A659" s="550" t="s">
        <v>76</v>
      </c>
      <c r="B659" s="549" t="s">
        <v>70</v>
      </c>
      <c r="C659" s="317"/>
      <c r="D659" s="319"/>
      <c r="E659" s="319"/>
      <c r="F659" s="319"/>
      <c r="G659" s="319"/>
      <c r="H659" s="319"/>
      <c r="I659" s="320"/>
      <c r="J659" s="480"/>
    </row>
    <row r="660" spans="1:10" ht="15" x14ac:dyDescent="0.2">
      <c r="A660" s="264" t="s">
        <v>5</v>
      </c>
      <c r="B660" s="300" t="s">
        <v>416</v>
      </c>
      <c r="C660" s="300" t="s">
        <v>417</v>
      </c>
      <c r="D660" s="279" t="s">
        <v>1236</v>
      </c>
      <c r="E660" s="283"/>
      <c r="F660" s="283"/>
      <c r="G660" s="283"/>
      <c r="H660" s="230">
        <f>IFERROR(AVERAGEIF(E660:G660,"&gt;0",E660:G660),0)</f>
        <v>0</v>
      </c>
      <c r="I660" s="283"/>
      <c r="J660" s="17"/>
    </row>
    <row r="661" spans="1:10" ht="15" x14ac:dyDescent="0.2">
      <c r="A661" s="264" t="s">
        <v>7</v>
      </c>
      <c r="B661" s="324" t="s">
        <v>37</v>
      </c>
      <c r="C661" s="306" t="s">
        <v>547</v>
      </c>
      <c r="D661" s="279" t="s">
        <v>133</v>
      </c>
      <c r="E661" s="283"/>
      <c r="F661" s="283"/>
      <c r="G661" s="283"/>
      <c r="H661" s="230">
        <f>IFERROR(AVERAGEIF(E661:G661,"&gt;0",E661:G661),0)</f>
        <v>0</v>
      </c>
      <c r="I661" s="283"/>
      <c r="J661" s="17"/>
    </row>
    <row r="662" spans="1:10" ht="15" x14ac:dyDescent="0.2">
      <c r="A662" s="264" t="s">
        <v>9</v>
      </c>
      <c r="B662" s="300" t="s">
        <v>52</v>
      </c>
      <c r="C662" s="306" t="s">
        <v>127</v>
      </c>
      <c r="D662" s="279" t="s">
        <v>249</v>
      </c>
      <c r="E662" s="284"/>
      <c r="F662" s="284"/>
      <c r="G662" s="284">
        <v>0</v>
      </c>
      <c r="H662" s="230">
        <f>IFERROR(AVERAGEA(E662:G662),0)</f>
        <v>0</v>
      </c>
      <c r="I662" s="396">
        <v>0</v>
      </c>
      <c r="J662" s="17"/>
    </row>
    <row r="663" spans="1:10" ht="15" x14ac:dyDescent="0.2">
      <c r="A663" s="264" t="s">
        <v>11</v>
      </c>
      <c r="B663" s="300" t="s">
        <v>45</v>
      </c>
      <c r="C663" s="306" t="s">
        <v>127</v>
      </c>
      <c r="D663" s="279" t="s">
        <v>249</v>
      </c>
      <c r="E663" s="284"/>
      <c r="F663" s="284"/>
      <c r="G663" s="284">
        <v>0</v>
      </c>
      <c r="H663" s="230">
        <f>IFERROR(AVERAGEA(E663:G663),0)</f>
        <v>0</v>
      </c>
      <c r="I663" s="396">
        <v>0</v>
      </c>
      <c r="J663" s="17"/>
    </row>
    <row r="664" spans="1:10" ht="15" x14ac:dyDescent="0.2">
      <c r="A664" s="264" t="s">
        <v>30</v>
      </c>
      <c r="B664" s="300" t="s">
        <v>46</v>
      </c>
      <c r="C664" s="306" t="s">
        <v>127</v>
      </c>
      <c r="D664" s="279" t="s">
        <v>249</v>
      </c>
      <c r="E664" s="284"/>
      <c r="F664" s="284"/>
      <c r="G664" s="284">
        <v>0</v>
      </c>
      <c r="H664" s="230">
        <f>IFERROR(AVERAGEA(E664:G664),0)</f>
        <v>0</v>
      </c>
      <c r="I664" s="396">
        <v>0</v>
      </c>
      <c r="J664" s="17"/>
    </row>
    <row r="665" spans="1:10" x14ac:dyDescent="0.2">
      <c r="A665" s="81" t="s">
        <v>32</v>
      </c>
      <c r="B665" s="69" t="s">
        <v>71</v>
      </c>
      <c r="C665" s="263" t="s">
        <v>199</v>
      </c>
      <c r="D665" s="888" t="s">
        <v>249</v>
      </c>
      <c r="E665" s="81">
        <f>E663+E664</f>
        <v>0</v>
      </c>
      <c r="F665" s="81">
        <f>F663+F664</f>
        <v>0</v>
      </c>
      <c r="G665" s="81">
        <f>G663+G664</f>
        <v>0</v>
      </c>
      <c r="H665" s="81">
        <f>H663+H664</f>
        <v>0</v>
      </c>
      <c r="I665" s="81">
        <f>I663+I664</f>
        <v>0</v>
      </c>
      <c r="J665" s="453"/>
    </row>
    <row r="666" spans="1:10" x14ac:dyDescent="0.2">
      <c r="A666" s="81" t="s">
        <v>35</v>
      </c>
      <c r="B666" s="69" t="s">
        <v>193</v>
      </c>
      <c r="C666" s="263" t="s">
        <v>1255</v>
      </c>
      <c r="D666" s="81" t="s">
        <v>137</v>
      </c>
      <c r="E666" s="81">
        <f>E663*E661</f>
        <v>0</v>
      </c>
      <c r="F666" s="81">
        <f>F663*F661</f>
        <v>0</v>
      </c>
      <c r="G666" s="81">
        <f>G663*G661</f>
        <v>0</v>
      </c>
      <c r="H666" s="81">
        <f>H663*H661</f>
        <v>0</v>
      </c>
      <c r="I666" s="81">
        <f>I663*I661</f>
        <v>0</v>
      </c>
      <c r="J666" s="453"/>
    </row>
    <row r="667" spans="1:10" x14ac:dyDescent="0.2">
      <c r="A667" s="81" t="s">
        <v>38</v>
      </c>
      <c r="B667" s="69" t="s">
        <v>194</v>
      </c>
      <c r="C667" s="263" t="s">
        <v>1257</v>
      </c>
      <c r="D667" s="81" t="s">
        <v>137</v>
      </c>
      <c r="E667" s="81">
        <f>E664*E661</f>
        <v>0</v>
      </c>
      <c r="F667" s="81">
        <f>F664*F661</f>
        <v>0</v>
      </c>
      <c r="G667" s="81">
        <f>G664*G661</f>
        <v>0</v>
      </c>
      <c r="H667" s="81">
        <f>H664*H661</f>
        <v>0</v>
      </c>
      <c r="I667" s="81">
        <f>I664*I661</f>
        <v>0</v>
      </c>
      <c r="J667" s="453"/>
    </row>
    <row r="668" spans="1:10" x14ac:dyDescent="0.2">
      <c r="A668" s="550" t="s">
        <v>77</v>
      </c>
      <c r="B668" s="549" t="s">
        <v>1239</v>
      </c>
      <c r="C668" s="317"/>
      <c r="D668" s="319"/>
      <c r="E668" s="319"/>
      <c r="F668" s="319"/>
      <c r="G668" s="319"/>
      <c r="H668" s="319"/>
      <c r="I668" s="320"/>
      <c r="J668" s="480"/>
    </row>
    <row r="669" spans="1:10" ht="15" x14ac:dyDescent="0.2">
      <c r="A669" s="264" t="s">
        <v>5</v>
      </c>
      <c r="B669" s="324" t="s">
        <v>37</v>
      </c>
      <c r="C669" s="306" t="s">
        <v>547</v>
      </c>
      <c r="D669" s="279" t="s">
        <v>659</v>
      </c>
      <c r="E669" s="283"/>
      <c r="F669" s="283"/>
      <c r="G669" s="283"/>
      <c r="H669" s="230">
        <f>IFERROR(AVERAGEIF(E669:G669,"&gt;0",E669:G669),0)</f>
        <v>0</v>
      </c>
      <c r="I669" s="283"/>
      <c r="J669" s="17"/>
    </row>
    <row r="670" spans="1:10" ht="15" x14ac:dyDescent="0.2">
      <c r="A670" s="264" t="s">
        <v>7</v>
      </c>
      <c r="B670" s="300" t="s">
        <v>505</v>
      </c>
      <c r="C670" s="306" t="s">
        <v>127</v>
      </c>
      <c r="D670" s="306" t="s">
        <v>660</v>
      </c>
      <c r="E670" s="284"/>
      <c r="F670" s="284"/>
      <c r="G670" s="284"/>
      <c r="H670" s="230">
        <f>IFERROR(AVERAGEA(E670:G670),0)</f>
        <v>0</v>
      </c>
      <c r="I670" s="396"/>
      <c r="J670" s="17"/>
    </row>
    <row r="671" spans="1:10" ht="15" x14ac:dyDescent="0.2">
      <c r="A671" s="264" t="s">
        <v>9</v>
      </c>
      <c r="B671" s="300" t="s">
        <v>45</v>
      </c>
      <c r="C671" s="306" t="s">
        <v>127</v>
      </c>
      <c r="D671" s="306" t="s">
        <v>660</v>
      </c>
      <c r="E671" s="284"/>
      <c r="F671" s="284"/>
      <c r="G671" s="284"/>
      <c r="H671" s="230">
        <f>IFERROR(AVERAGEA(E671:G671),0)</f>
        <v>0</v>
      </c>
      <c r="I671" s="396"/>
      <c r="J671" s="17"/>
    </row>
    <row r="672" spans="1:10" ht="28.5" x14ac:dyDescent="0.2">
      <c r="A672" s="264" t="s">
        <v>11</v>
      </c>
      <c r="B672" s="300" t="s">
        <v>1813</v>
      </c>
      <c r="C672" s="306" t="s">
        <v>127</v>
      </c>
      <c r="D672" s="306" t="s">
        <v>660</v>
      </c>
      <c r="E672" s="284"/>
      <c r="F672" s="284"/>
      <c r="G672" s="284"/>
      <c r="H672" s="230">
        <f>IFERROR(AVERAGEA(E672:G672),0)</f>
        <v>0</v>
      </c>
      <c r="I672" s="396"/>
      <c r="J672" s="17"/>
    </row>
    <row r="673" spans="1:10" x14ac:dyDescent="0.2">
      <c r="A673" s="81" t="s">
        <v>30</v>
      </c>
      <c r="B673" s="69" t="s">
        <v>506</v>
      </c>
      <c r="C673" s="263" t="s">
        <v>199</v>
      </c>
      <c r="D673" s="888" t="s">
        <v>660</v>
      </c>
      <c r="E673" s="81">
        <f>E671+E672</f>
        <v>0</v>
      </c>
      <c r="F673" s="81">
        <f>F671+F672</f>
        <v>0</v>
      </c>
      <c r="G673" s="81">
        <f>G671+G672</f>
        <v>0</v>
      </c>
      <c r="H673" s="81">
        <f>H671+H672</f>
        <v>0</v>
      </c>
      <c r="I673" s="81">
        <f>I671+I672</f>
        <v>0</v>
      </c>
      <c r="J673" s="453"/>
    </row>
    <row r="674" spans="1:10" x14ac:dyDescent="0.2">
      <c r="A674" s="81" t="s">
        <v>32</v>
      </c>
      <c r="B674" s="69" t="s">
        <v>193</v>
      </c>
      <c r="C674" s="263" t="s">
        <v>1255</v>
      </c>
      <c r="D674" s="81" t="s">
        <v>137</v>
      </c>
      <c r="E674" s="81">
        <f>E671*E669</f>
        <v>0</v>
      </c>
      <c r="F674" s="81">
        <f>F671*F669</f>
        <v>0</v>
      </c>
      <c r="G674" s="81">
        <f>G671*G669</f>
        <v>0</v>
      </c>
      <c r="H674" s="81">
        <f>H671*H669</f>
        <v>0</v>
      </c>
      <c r="I674" s="81">
        <f>I671*I669</f>
        <v>0</v>
      </c>
      <c r="J674" s="453"/>
    </row>
    <row r="675" spans="1:10" x14ac:dyDescent="0.2">
      <c r="A675" s="81" t="s">
        <v>35</v>
      </c>
      <c r="B675" s="69" t="s">
        <v>194</v>
      </c>
      <c r="C675" s="263" t="s">
        <v>1257</v>
      </c>
      <c r="D675" s="81" t="s">
        <v>137</v>
      </c>
      <c r="E675" s="81">
        <f>E672*E669</f>
        <v>0</v>
      </c>
      <c r="F675" s="81">
        <f>F672*F669</f>
        <v>0</v>
      </c>
      <c r="G675" s="81">
        <f>G672*G669</f>
        <v>0</v>
      </c>
      <c r="H675" s="81">
        <f>H672*H669</f>
        <v>0</v>
      </c>
      <c r="I675" s="81">
        <f>I672*I669</f>
        <v>0</v>
      </c>
      <c r="J675" s="453"/>
    </row>
    <row r="676" spans="1:10" x14ac:dyDescent="0.2">
      <c r="A676" s="81" t="s">
        <v>1249</v>
      </c>
      <c r="B676" s="69" t="s">
        <v>219</v>
      </c>
      <c r="C676" s="263" t="s">
        <v>945</v>
      </c>
      <c r="D676" s="81" t="s">
        <v>137</v>
      </c>
      <c r="E676" s="81">
        <f t="shared" ref="E676:I677" si="7">E657+E666+E674</f>
        <v>0</v>
      </c>
      <c r="F676" s="81">
        <f t="shared" si="7"/>
        <v>0</v>
      </c>
      <c r="G676" s="81">
        <f t="shared" si="7"/>
        <v>0</v>
      </c>
      <c r="H676" s="81">
        <f t="shared" si="7"/>
        <v>0</v>
      </c>
      <c r="I676" s="81">
        <f t="shared" si="7"/>
        <v>0</v>
      </c>
      <c r="J676" s="453"/>
    </row>
    <row r="677" spans="1:10" x14ac:dyDescent="0.2">
      <c r="A677" s="81" t="s">
        <v>1250</v>
      </c>
      <c r="B677" s="69" t="s">
        <v>220</v>
      </c>
      <c r="C677" s="263" t="s">
        <v>944</v>
      </c>
      <c r="D677" s="81" t="s">
        <v>137</v>
      </c>
      <c r="E677" s="81">
        <f t="shared" si="7"/>
        <v>0</v>
      </c>
      <c r="F677" s="81">
        <f t="shared" si="7"/>
        <v>0</v>
      </c>
      <c r="G677" s="81">
        <f t="shared" si="7"/>
        <v>0</v>
      </c>
      <c r="H677" s="81">
        <f t="shared" si="7"/>
        <v>0</v>
      </c>
      <c r="I677" s="81">
        <f t="shared" si="7"/>
        <v>0</v>
      </c>
      <c r="J677" s="453"/>
    </row>
    <row r="678" spans="1:10" s="386" customFormat="1" x14ac:dyDescent="0.2">
      <c r="A678" s="20"/>
      <c r="B678" s="1035"/>
      <c r="C678" s="406"/>
      <c r="D678" s="406"/>
      <c r="E678" s="406"/>
      <c r="F678" s="406"/>
      <c r="G678" s="406"/>
      <c r="H678" s="406"/>
      <c r="I678" s="406"/>
      <c r="J678" s="406"/>
    </row>
    <row r="679" spans="1:10" x14ac:dyDescent="0.2">
      <c r="A679" s="235" t="s">
        <v>364</v>
      </c>
      <c r="B679" s="236" t="s">
        <v>828</v>
      </c>
      <c r="C679" s="237"/>
      <c r="D679" s="238"/>
      <c r="E679" s="239"/>
      <c r="F679" s="239"/>
      <c r="G679" s="239"/>
      <c r="H679" s="239"/>
      <c r="I679" s="240"/>
      <c r="J679" s="241"/>
    </row>
    <row r="680" spans="1:10" x14ac:dyDescent="0.2">
      <c r="A680" s="551" t="s">
        <v>860</v>
      </c>
      <c r="B680" s="549" t="s">
        <v>829</v>
      </c>
      <c r="C680" s="317"/>
      <c r="D680" s="317"/>
      <c r="E680" s="317"/>
      <c r="F680" s="317"/>
      <c r="G680" s="317"/>
      <c r="H680" s="317"/>
      <c r="I680" s="317"/>
      <c r="J680" s="317"/>
    </row>
    <row r="681" spans="1:10" x14ac:dyDescent="0.2">
      <c r="A681" s="225" t="s">
        <v>861</v>
      </c>
      <c r="B681" s="242" t="s">
        <v>830</v>
      </c>
      <c r="C681" s="243"/>
      <c r="D681" s="244"/>
      <c r="E681" s="245"/>
      <c r="F681" s="245"/>
      <c r="G681" s="245"/>
      <c r="H681" s="245"/>
      <c r="I681" s="246"/>
      <c r="J681" s="247"/>
    </row>
    <row r="682" spans="1:10" ht="15" x14ac:dyDescent="0.2">
      <c r="A682" s="248" t="s">
        <v>5</v>
      </c>
      <c r="B682" s="249" t="s">
        <v>831</v>
      </c>
      <c r="C682" s="250" t="s">
        <v>613</v>
      </c>
      <c r="D682" s="251" t="s">
        <v>1235</v>
      </c>
      <c r="E682" s="403"/>
      <c r="F682" s="403"/>
      <c r="G682" s="403"/>
      <c r="H682" s="81">
        <f>IFERROR(AVERAGEIF(E682:G682,"&gt;0",E682:G682),0)</f>
        <v>0</v>
      </c>
      <c r="I682" s="283"/>
      <c r="J682" s="487"/>
    </row>
    <row r="683" spans="1:10" ht="15" x14ac:dyDescent="0.2">
      <c r="A683" s="248" t="s">
        <v>7</v>
      </c>
      <c r="B683" s="26" t="s">
        <v>1761</v>
      </c>
      <c r="C683" s="27" t="s">
        <v>127</v>
      </c>
      <c r="D683" s="197" t="s">
        <v>133</v>
      </c>
      <c r="E683" s="403"/>
      <c r="F683" s="403"/>
      <c r="G683" s="403"/>
      <c r="H683" s="81">
        <f>IFERROR(AVERAGEIF(E683:G683,"&gt;0",E683:G683),0)</f>
        <v>0</v>
      </c>
      <c r="I683" s="283"/>
      <c r="J683" s="487"/>
    </row>
    <row r="684" spans="1:10" x14ac:dyDescent="0.2">
      <c r="A684" s="248" t="s">
        <v>9</v>
      </c>
      <c r="B684" s="26" t="s">
        <v>833</v>
      </c>
      <c r="C684" s="27" t="s">
        <v>127</v>
      </c>
      <c r="D684" s="197" t="s">
        <v>191</v>
      </c>
      <c r="E684" s="417"/>
      <c r="F684" s="417"/>
      <c r="G684" s="417">
        <v>0</v>
      </c>
      <c r="H684" s="81">
        <f>IFERROR(AVERAGEA(E684:G684),0)</f>
        <v>0</v>
      </c>
      <c r="I684" s="488">
        <v>0</v>
      </c>
      <c r="J684" s="487"/>
    </row>
    <row r="685" spans="1:10" x14ac:dyDescent="0.2">
      <c r="A685" s="252" t="s">
        <v>11</v>
      </c>
      <c r="B685" s="253" t="s">
        <v>834</v>
      </c>
      <c r="C685" s="252" t="s">
        <v>127</v>
      </c>
      <c r="D685" s="252" t="s">
        <v>835</v>
      </c>
      <c r="E685" s="417"/>
      <c r="F685" s="417"/>
      <c r="G685" s="417">
        <v>0</v>
      </c>
      <c r="H685" s="81">
        <f>IFERROR(AVERAGEA(E685:G685),0)</f>
        <v>0</v>
      </c>
      <c r="I685" s="488">
        <v>0</v>
      </c>
      <c r="J685" s="489"/>
    </row>
    <row r="686" spans="1:10" x14ac:dyDescent="0.2">
      <c r="A686" s="252" t="s">
        <v>30</v>
      </c>
      <c r="B686" s="253" t="s">
        <v>836</v>
      </c>
      <c r="C686" s="252" t="s">
        <v>127</v>
      </c>
      <c r="D686" s="252" t="s">
        <v>837</v>
      </c>
      <c r="E686" s="417"/>
      <c r="F686" s="417"/>
      <c r="G686" s="417">
        <v>0</v>
      </c>
      <c r="H686" s="81">
        <f>IFERROR(AVERAGEA(E686:G686),0)</f>
        <v>0</v>
      </c>
      <c r="I686" s="488">
        <v>0</v>
      </c>
      <c r="J686" s="489"/>
    </row>
    <row r="687" spans="1:10" x14ac:dyDescent="0.2">
      <c r="A687" s="81" t="s">
        <v>32</v>
      </c>
      <c r="B687" s="69" t="s">
        <v>838</v>
      </c>
      <c r="C687" s="263" t="s">
        <v>607</v>
      </c>
      <c r="D687" s="81" t="s">
        <v>137</v>
      </c>
      <c r="E687" s="81">
        <f>(E683*E684)/1000</f>
        <v>0</v>
      </c>
      <c r="F687" s="81">
        <f>(F683*F684)/1000</f>
        <v>0</v>
      </c>
      <c r="G687" s="81">
        <f>(G683*G684)/1000</f>
        <v>0</v>
      </c>
      <c r="H687" s="81">
        <f>(H683*H684)/1000</f>
        <v>0</v>
      </c>
      <c r="I687" s="116">
        <f>(I683*I684)/1000</f>
        <v>0</v>
      </c>
      <c r="J687" s="453"/>
    </row>
    <row r="688" spans="1:10" x14ac:dyDescent="0.2">
      <c r="A688" s="225" t="s">
        <v>862</v>
      </c>
      <c r="B688" s="242" t="s">
        <v>839</v>
      </c>
      <c r="C688" s="243"/>
      <c r="D688" s="244"/>
      <c r="E688" s="484"/>
      <c r="F688" s="484"/>
      <c r="G688" s="484"/>
      <c r="H688" s="81"/>
      <c r="I688" s="485"/>
      <c r="J688" s="486"/>
    </row>
    <row r="689" spans="1:10" ht="15" x14ac:dyDescent="0.2">
      <c r="A689" s="248" t="s">
        <v>5</v>
      </c>
      <c r="B689" s="249" t="s">
        <v>831</v>
      </c>
      <c r="C689" s="250" t="s">
        <v>613</v>
      </c>
      <c r="D689" s="251" t="s">
        <v>1235</v>
      </c>
      <c r="E689" s="403"/>
      <c r="F689" s="403"/>
      <c r="G689" s="403"/>
      <c r="H689" s="81">
        <f>IFERROR(AVERAGEIF(E689:G689,"&gt;0",E689:G689),0)</f>
        <v>0</v>
      </c>
      <c r="I689" s="283"/>
      <c r="J689" s="487"/>
    </row>
    <row r="690" spans="1:10" ht="15" x14ac:dyDescent="0.2">
      <c r="A690" s="248" t="s">
        <v>7</v>
      </c>
      <c r="B690" s="26" t="s">
        <v>1760</v>
      </c>
      <c r="C690" s="27" t="s">
        <v>127</v>
      </c>
      <c r="D690" s="197" t="s">
        <v>133</v>
      </c>
      <c r="E690" s="403"/>
      <c r="F690" s="403"/>
      <c r="G690" s="403"/>
      <c r="H690" s="81">
        <f>IFERROR(AVERAGEIF(E690:G690,"&gt;0",E690:G690),0)</f>
        <v>0</v>
      </c>
      <c r="I690" s="283"/>
      <c r="J690" s="487"/>
    </row>
    <row r="691" spans="1:10" x14ac:dyDescent="0.2">
      <c r="A691" s="248" t="s">
        <v>9</v>
      </c>
      <c r="B691" s="26" t="s">
        <v>841</v>
      </c>
      <c r="C691" s="27" t="s">
        <v>127</v>
      </c>
      <c r="D691" s="197" t="s">
        <v>191</v>
      </c>
      <c r="E691" s="417"/>
      <c r="F691" s="417"/>
      <c r="G691" s="417">
        <v>0</v>
      </c>
      <c r="H691" s="81">
        <f>IFERROR(AVERAGEA(E691:G691),0)</f>
        <v>0</v>
      </c>
      <c r="I691" s="488">
        <v>0</v>
      </c>
      <c r="J691" s="487"/>
    </row>
    <row r="692" spans="1:10" x14ac:dyDescent="0.2">
      <c r="A692" s="252" t="s">
        <v>11</v>
      </c>
      <c r="B692" s="253" t="s">
        <v>834</v>
      </c>
      <c r="C692" s="252" t="s">
        <v>127</v>
      </c>
      <c r="D692" s="252" t="s">
        <v>835</v>
      </c>
      <c r="E692" s="417"/>
      <c r="F692" s="417"/>
      <c r="G692" s="417">
        <v>0</v>
      </c>
      <c r="H692" s="81">
        <f>IFERROR(AVERAGEA(E692:G692),0)</f>
        <v>0</v>
      </c>
      <c r="I692" s="488">
        <v>0</v>
      </c>
      <c r="J692" s="489"/>
    </row>
    <row r="693" spans="1:10" x14ac:dyDescent="0.2">
      <c r="A693" s="252" t="s">
        <v>30</v>
      </c>
      <c r="B693" s="253" t="s">
        <v>836</v>
      </c>
      <c r="C693" s="252" t="s">
        <v>127</v>
      </c>
      <c r="D693" s="252" t="s">
        <v>837</v>
      </c>
      <c r="E693" s="417"/>
      <c r="F693" s="417"/>
      <c r="G693" s="417">
        <v>0</v>
      </c>
      <c r="H693" s="81">
        <f>IFERROR(AVERAGEA(E693:G693),0)</f>
        <v>0</v>
      </c>
      <c r="I693" s="488">
        <v>0</v>
      </c>
      <c r="J693" s="489"/>
    </row>
    <row r="694" spans="1:10" x14ac:dyDescent="0.2">
      <c r="A694" s="81" t="s">
        <v>32</v>
      </c>
      <c r="B694" s="69" t="s">
        <v>842</v>
      </c>
      <c r="C694" s="263" t="s">
        <v>607</v>
      </c>
      <c r="D694" s="81" t="s">
        <v>137</v>
      </c>
      <c r="E694" s="81">
        <f>(E690*E691)/1000</f>
        <v>0</v>
      </c>
      <c r="F694" s="81">
        <f>(F690*F691)/1000</f>
        <v>0</v>
      </c>
      <c r="G694" s="81">
        <f>(G690*G691)/1000</f>
        <v>0</v>
      </c>
      <c r="H694" s="81">
        <f>(H690*H691)/1000</f>
        <v>0</v>
      </c>
      <c r="I694" s="116">
        <f>(I690*I691)/1000</f>
        <v>0</v>
      </c>
      <c r="J694" s="453"/>
    </row>
    <row r="695" spans="1:10" x14ac:dyDescent="0.2">
      <c r="A695" s="81" t="s">
        <v>863</v>
      </c>
      <c r="B695" s="69" t="s">
        <v>843</v>
      </c>
      <c r="C695" s="263" t="s">
        <v>844</v>
      </c>
      <c r="D695" s="81" t="s">
        <v>137</v>
      </c>
      <c r="E695" s="81">
        <f>E687+E694</f>
        <v>0</v>
      </c>
      <c r="F695" s="81">
        <f>F687+F694</f>
        <v>0</v>
      </c>
      <c r="G695" s="81">
        <f>G687+G694</f>
        <v>0</v>
      </c>
      <c r="H695" s="81">
        <f>H687+H694</f>
        <v>0</v>
      </c>
      <c r="I695" s="116">
        <f>I687+I694</f>
        <v>0</v>
      </c>
      <c r="J695" s="453"/>
    </row>
    <row r="696" spans="1:10" ht="16.5" x14ac:dyDescent="0.2">
      <c r="A696" s="1036"/>
      <c r="B696" s="1037"/>
      <c r="C696" s="490"/>
      <c r="D696" s="490"/>
      <c r="E696" s="490"/>
      <c r="F696" s="490"/>
      <c r="G696" s="490"/>
      <c r="H696" s="490"/>
      <c r="I696" s="491"/>
      <c r="J696" s="487"/>
    </row>
    <row r="697" spans="1:10" x14ac:dyDescent="0.2">
      <c r="A697" s="225" t="s">
        <v>864</v>
      </c>
      <c r="B697" s="242" t="s">
        <v>845</v>
      </c>
      <c r="C697" s="243"/>
      <c r="D697" s="244"/>
      <c r="E697" s="484"/>
      <c r="F697" s="484"/>
      <c r="G697" s="484"/>
      <c r="H697" s="484"/>
      <c r="I697" s="485"/>
      <c r="J697" s="486"/>
    </row>
    <row r="698" spans="1:10" ht="15" x14ac:dyDescent="0.2">
      <c r="A698" s="248" t="s">
        <v>5</v>
      </c>
      <c r="B698" s="249" t="s">
        <v>831</v>
      </c>
      <c r="C698" s="250" t="s">
        <v>613</v>
      </c>
      <c r="D698" s="251" t="s">
        <v>1235</v>
      </c>
      <c r="E698" s="403"/>
      <c r="F698" s="403"/>
      <c r="G698" s="403"/>
      <c r="H698" s="81">
        <f>IFERROR(AVERAGEIF(E698:G698,"&gt;0",E698:G698),0)</f>
        <v>0</v>
      </c>
      <c r="I698" s="283"/>
      <c r="J698" s="487"/>
    </row>
    <row r="699" spans="1:10" ht="15" x14ac:dyDescent="0.2">
      <c r="A699" s="248" t="s">
        <v>7</v>
      </c>
      <c r="B699" s="26" t="s">
        <v>832</v>
      </c>
      <c r="C699" s="27" t="s">
        <v>127</v>
      </c>
      <c r="D699" s="197" t="s">
        <v>133</v>
      </c>
      <c r="E699" s="403"/>
      <c r="F699" s="403"/>
      <c r="G699" s="403"/>
      <c r="H699" s="81">
        <f>IFERROR(AVERAGEIF(E699:G699,"&gt;0",E699:G699),0)</f>
        <v>0</v>
      </c>
      <c r="I699" s="283"/>
      <c r="J699" s="487"/>
    </row>
    <row r="700" spans="1:10" x14ac:dyDescent="0.2">
      <c r="A700" s="248" t="s">
        <v>9</v>
      </c>
      <c r="B700" s="26" t="s">
        <v>1811</v>
      </c>
      <c r="C700" s="27" t="s">
        <v>127</v>
      </c>
      <c r="D700" s="197" t="s">
        <v>191</v>
      </c>
      <c r="E700" s="417"/>
      <c r="F700" s="417"/>
      <c r="G700" s="417">
        <v>0</v>
      </c>
      <c r="H700" s="81">
        <f>IFERROR(AVERAGEA(E700:G700),0)</f>
        <v>0</v>
      </c>
      <c r="I700" s="488">
        <v>0</v>
      </c>
      <c r="J700" s="487"/>
    </row>
    <row r="701" spans="1:10" x14ac:dyDescent="0.2">
      <c r="A701" s="252" t="s">
        <v>11</v>
      </c>
      <c r="B701" s="253" t="s">
        <v>834</v>
      </c>
      <c r="C701" s="252" t="s">
        <v>127</v>
      </c>
      <c r="D701" s="252" t="s">
        <v>835</v>
      </c>
      <c r="E701" s="417"/>
      <c r="F701" s="417"/>
      <c r="G701" s="417">
        <v>0</v>
      </c>
      <c r="H701" s="81">
        <f>IFERROR(AVERAGEA(E701:G701),0)</f>
        <v>0</v>
      </c>
      <c r="I701" s="488">
        <v>0</v>
      </c>
      <c r="J701" s="489"/>
    </row>
    <row r="702" spans="1:10" x14ac:dyDescent="0.2">
      <c r="A702" s="252" t="s">
        <v>30</v>
      </c>
      <c r="B702" s="253" t="s">
        <v>836</v>
      </c>
      <c r="C702" s="252" t="s">
        <v>127</v>
      </c>
      <c r="D702" s="252" t="s">
        <v>837</v>
      </c>
      <c r="E702" s="417"/>
      <c r="F702" s="417"/>
      <c r="G702" s="417">
        <v>0</v>
      </c>
      <c r="H702" s="81">
        <f>IFERROR(AVERAGEA(E702:G702),0)</f>
        <v>0</v>
      </c>
      <c r="I702" s="488">
        <v>0</v>
      </c>
      <c r="J702" s="489"/>
    </row>
    <row r="703" spans="1:10" x14ac:dyDescent="0.2">
      <c r="A703" s="81" t="s">
        <v>32</v>
      </c>
      <c r="B703" s="69" t="s">
        <v>846</v>
      </c>
      <c r="C703" s="263" t="s">
        <v>607</v>
      </c>
      <c r="D703" s="81" t="s">
        <v>137</v>
      </c>
      <c r="E703" s="81">
        <f>(E699*E700)/1000</f>
        <v>0</v>
      </c>
      <c r="F703" s="81">
        <f>(F699*F700)/1000</f>
        <v>0</v>
      </c>
      <c r="G703" s="81">
        <f>(G699*G700)/1000</f>
        <v>0</v>
      </c>
      <c r="H703" s="81">
        <f>(H699*H700)/1000</f>
        <v>0</v>
      </c>
      <c r="I703" s="116">
        <f>(I699*I700)/1000</f>
        <v>0</v>
      </c>
      <c r="J703" s="453"/>
    </row>
    <row r="704" spans="1:10" x14ac:dyDescent="0.2">
      <c r="A704" s="225" t="s">
        <v>865</v>
      </c>
      <c r="B704" s="242" t="s">
        <v>847</v>
      </c>
      <c r="C704" s="243"/>
      <c r="D704" s="244"/>
      <c r="E704" s="484"/>
      <c r="F704" s="484"/>
      <c r="G704" s="484"/>
      <c r="H704" s="484"/>
      <c r="I704" s="485"/>
      <c r="J704" s="486"/>
    </row>
    <row r="705" spans="1:10" ht="15" x14ac:dyDescent="0.2">
      <c r="A705" s="248" t="s">
        <v>5</v>
      </c>
      <c r="B705" s="249" t="s">
        <v>831</v>
      </c>
      <c r="C705" s="250" t="s">
        <v>613</v>
      </c>
      <c r="D705" s="251" t="s">
        <v>1235</v>
      </c>
      <c r="E705" s="403"/>
      <c r="F705" s="403"/>
      <c r="G705" s="403"/>
      <c r="H705" s="81">
        <f>IFERROR(AVERAGEIF(E705:G705,"&gt;0",E705:G705),0)</f>
        <v>0</v>
      </c>
      <c r="I705" s="283"/>
      <c r="J705" s="487"/>
    </row>
    <row r="706" spans="1:10" ht="15" x14ac:dyDescent="0.2">
      <c r="A706" s="248" t="s">
        <v>7</v>
      </c>
      <c r="B706" s="26" t="s">
        <v>840</v>
      </c>
      <c r="C706" s="27" t="s">
        <v>127</v>
      </c>
      <c r="D706" s="197" t="s">
        <v>133</v>
      </c>
      <c r="E706" s="403"/>
      <c r="F706" s="403"/>
      <c r="G706" s="403"/>
      <c r="H706" s="81">
        <f>IFERROR(AVERAGEIF(E706:G706,"&gt;0",E706:G706),0)</f>
        <v>0</v>
      </c>
      <c r="I706" s="283"/>
      <c r="J706" s="487"/>
    </row>
    <row r="707" spans="1:10" x14ac:dyDescent="0.2">
      <c r="A707" s="248" t="s">
        <v>9</v>
      </c>
      <c r="B707" s="26" t="s">
        <v>1812</v>
      </c>
      <c r="C707" s="27" t="s">
        <v>127</v>
      </c>
      <c r="D707" s="197" t="s">
        <v>191</v>
      </c>
      <c r="E707" s="417"/>
      <c r="F707" s="417"/>
      <c r="G707" s="417">
        <v>0</v>
      </c>
      <c r="H707" s="81">
        <f>IFERROR(AVERAGEA(E707:G707),0)</f>
        <v>0</v>
      </c>
      <c r="I707" s="488">
        <v>0</v>
      </c>
      <c r="J707" s="487"/>
    </row>
    <row r="708" spans="1:10" x14ac:dyDescent="0.2">
      <c r="A708" s="252" t="s">
        <v>11</v>
      </c>
      <c r="B708" s="253" t="s">
        <v>834</v>
      </c>
      <c r="C708" s="252" t="s">
        <v>127</v>
      </c>
      <c r="D708" s="252" t="s">
        <v>835</v>
      </c>
      <c r="E708" s="417"/>
      <c r="F708" s="417"/>
      <c r="G708" s="417">
        <v>0</v>
      </c>
      <c r="H708" s="81">
        <f>IFERROR(AVERAGEA(E708:G708),0)</f>
        <v>0</v>
      </c>
      <c r="I708" s="488">
        <v>0</v>
      </c>
      <c r="J708" s="489"/>
    </row>
    <row r="709" spans="1:10" x14ac:dyDescent="0.2">
      <c r="A709" s="252" t="s">
        <v>30</v>
      </c>
      <c r="B709" s="253" t="s">
        <v>836</v>
      </c>
      <c r="C709" s="252" t="s">
        <v>127</v>
      </c>
      <c r="D709" s="252" t="s">
        <v>837</v>
      </c>
      <c r="E709" s="417"/>
      <c r="F709" s="417"/>
      <c r="G709" s="417">
        <v>0</v>
      </c>
      <c r="H709" s="81">
        <f>IFERROR(AVERAGEA(E709:G709),0)</f>
        <v>0</v>
      </c>
      <c r="I709" s="488">
        <v>0</v>
      </c>
      <c r="J709" s="489"/>
    </row>
    <row r="710" spans="1:10" x14ac:dyDescent="0.2">
      <c r="A710" s="81" t="s">
        <v>32</v>
      </c>
      <c r="B710" s="69" t="s">
        <v>848</v>
      </c>
      <c r="C710" s="263" t="s">
        <v>607</v>
      </c>
      <c r="D710" s="81" t="s">
        <v>137</v>
      </c>
      <c r="E710" s="81">
        <f>(E706*E707)/1000</f>
        <v>0</v>
      </c>
      <c r="F710" s="81">
        <f>(F706*F707)/1000</f>
        <v>0</v>
      </c>
      <c r="G710" s="81">
        <f>(G706*G707)/1000</f>
        <v>0</v>
      </c>
      <c r="H710" s="81">
        <f>(H706*H707)/1000</f>
        <v>0</v>
      </c>
      <c r="I710" s="116">
        <f>(I706*I707)/1000</f>
        <v>0</v>
      </c>
      <c r="J710" s="466"/>
    </row>
    <row r="711" spans="1:10" x14ac:dyDescent="0.2">
      <c r="A711" s="81" t="s">
        <v>866</v>
      </c>
      <c r="B711" s="69" t="s">
        <v>849</v>
      </c>
      <c r="C711" s="263" t="s">
        <v>946</v>
      </c>
      <c r="D711" s="81" t="s">
        <v>137</v>
      </c>
      <c r="E711" s="81">
        <f>E710+E703</f>
        <v>0</v>
      </c>
      <c r="F711" s="81">
        <f>F710+F703</f>
        <v>0</v>
      </c>
      <c r="G711" s="81">
        <f>G710+G703</f>
        <v>0</v>
      </c>
      <c r="H711" s="81">
        <f>H710+H703</f>
        <v>0</v>
      </c>
      <c r="I711" s="116">
        <f>I710+I703</f>
        <v>0</v>
      </c>
      <c r="J711" s="466"/>
    </row>
    <row r="712" spans="1:10" s="1070" customFormat="1" x14ac:dyDescent="0.2">
      <c r="A712" s="888" t="s">
        <v>867</v>
      </c>
      <c r="B712" s="1082" t="s">
        <v>850</v>
      </c>
      <c r="C712" s="887"/>
      <c r="D712" s="888" t="s">
        <v>13</v>
      </c>
      <c r="E712" s="888">
        <f>IF(E333=0,100,E333)</f>
        <v>100</v>
      </c>
      <c r="F712" s="888">
        <f>IF(F333=0,100,F333)</f>
        <v>100</v>
      </c>
      <c r="G712" s="888">
        <f>IF(G333=0,100,G333)</f>
        <v>100</v>
      </c>
      <c r="H712" s="888">
        <f>IF(H333=0,100,H333)</f>
        <v>100</v>
      </c>
      <c r="I712" s="888">
        <f>IF(I333=0,100,I333)</f>
        <v>100</v>
      </c>
      <c r="J712" s="1075"/>
    </row>
    <row r="713" spans="1:10" x14ac:dyDescent="0.2">
      <c r="A713" s="81" t="s">
        <v>868</v>
      </c>
      <c r="B713" s="69" t="s">
        <v>851</v>
      </c>
      <c r="C713" s="263" t="s">
        <v>947</v>
      </c>
      <c r="D713" s="81" t="s">
        <v>137</v>
      </c>
      <c r="E713" s="81">
        <f>IFERROR(E711*100/E712,0)</f>
        <v>0</v>
      </c>
      <c r="F713" s="81">
        <f>IFERROR(F711*100/F712,0)</f>
        <v>0</v>
      </c>
      <c r="G713" s="81">
        <f>IFERROR(G711*100/G712,0)</f>
        <v>0</v>
      </c>
      <c r="H713" s="81">
        <f>IFERROR(H711*100/H712,0)</f>
        <v>0</v>
      </c>
      <c r="I713" s="116">
        <f>IFERROR(I711*100/I712,0)</f>
        <v>0</v>
      </c>
      <c r="J713" s="466"/>
    </row>
    <row r="714" spans="1:10" x14ac:dyDescent="0.2">
      <c r="A714" s="81" t="s">
        <v>869</v>
      </c>
      <c r="B714" s="69" t="s">
        <v>852</v>
      </c>
      <c r="C714" s="263" t="s">
        <v>1254</v>
      </c>
      <c r="D714" s="81" t="s">
        <v>137</v>
      </c>
      <c r="E714" s="81">
        <f>E695-E713</f>
        <v>0</v>
      </c>
      <c r="F714" s="81">
        <f>F695-F713</f>
        <v>0</v>
      </c>
      <c r="G714" s="81">
        <f>G695-G713</f>
        <v>0</v>
      </c>
      <c r="H714" s="81">
        <f>H695-H713</f>
        <v>0</v>
      </c>
      <c r="I714" s="116">
        <f>I695-I713</f>
        <v>0</v>
      </c>
      <c r="J714" s="466"/>
    </row>
    <row r="715" spans="1:10" x14ac:dyDescent="0.2">
      <c r="A715" s="279"/>
      <c r="B715" s="297"/>
      <c r="C715" s="387"/>
      <c r="D715" s="15"/>
      <c r="E715" s="492"/>
      <c r="F715" s="492"/>
      <c r="G715" s="492"/>
      <c r="J715" s="466"/>
    </row>
    <row r="716" spans="1:10" x14ac:dyDescent="0.2">
      <c r="A716" s="761" t="s">
        <v>221</v>
      </c>
      <c r="B716" s="372" t="s">
        <v>222</v>
      </c>
      <c r="C716" s="291"/>
      <c r="D716" s="291"/>
      <c r="E716" s="291"/>
      <c r="F716" s="291"/>
      <c r="G716" s="291"/>
      <c r="H716" s="291"/>
      <c r="I716" s="293"/>
      <c r="J716" s="382"/>
    </row>
    <row r="717" spans="1:10" ht="28.5" x14ac:dyDescent="0.2">
      <c r="A717" s="81" t="s">
        <v>223</v>
      </c>
      <c r="B717" s="186" t="s">
        <v>652</v>
      </c>
      <c r="C717" s="887" t="s">
        <v>1794</v>
      </c>
      <c r="D717" s="888" t="s">
        <v>137</v>
      </c>
      <c r="E717" s="1081">
        <f>E676+E643+E644+E645+E647+E547+E548</f>
        <v>0</v>
      </c>
      <c r="F717" s="1081">
        <f>F676+F643+F644+F645+F647+F547+F548</f>
        <v>0</v>
      </c>
      <c r="G717" s="1081">
        <f>G676+G643+G644+G645+G647+G547+G548</f>
        <v>0</v>
      </c>
      <c r="H717" s="1081">
        <f>H676+H643+H644+H645+H647+H547+H548</f>
        <v>0</v>
      </c>
      <c r="I717" s="1081">
        <f>I676+I643+I644+I645+I647+I547+I548</f>
        <v>0</v>
      </c>
      <c r="J717" s="466"/>
    </row>
    <row r="718" spans="1:10" x14ac:dyDescent="0.2">
      <c r="A718" s="81" t="s">
        <v>224</v>
      </c>
      <c r="B718" s="69" t="s">
        <v>225</v>
      </c>
      <c r="C718" s="887" t="s">
        <v>1251</v>
      </c>
      <c r="D718" s="81" t="s">
        <v>137</v>
      </c>
      <c r="E718" s="81">
        <f>E677+E646+E549</f>
        <v>0</v>
      </c>
      <c r="F718" s="81">
        <f>F677+F646+F549</f>
        <v>0</v>
      </c>
      <c r="G718" s="202">
        <f>G677+G646+G549</f>
        <v>0</v>
      </c>
      <c r="H718" s="202">
        <f>H677+H646+H549</f>
        <v>0</v>
      </c>
      <c r="I718" s="546">
        <f>I677+I646+I549</f>
        <v>0</v>
      </c>
      <c r="J718" s="466"/>
    </row>
    <row r="719" spans="1:10" x14ac:dyDescent="0.2">
      <c r="A719" s="81" t="s">
        <v>226</v>
      </c>
      <c r="B719" s="69" t="s">
        <v>870</v>
      </c>
      <c r="C719" s="887" t="s">
        <v>1696</v>
      </c>
      <c r="D719" s="81" t="s">
        <v>137</v>
      </c>
      <c r="E719" s="81">
        <f>E717+E718+E714</f>
        <v>0</v>
      </c>
      <c r="F719" s="81">
        <f>F717+F718+F714</f>
        <v>0</v>
      </c>
      <c r="G719" s="81">
        <f>G717+G718+G714</f>
        <v>0</v>
      </c>
      <c r="H719" s="202">
        <f>H717+H718+H714</f>
        <v>0</v>
      </c>
      <c r="I719" s="546">
        <f>I717+I718+I714</f>
        <v>0</v>
      </c>
      <c r="J719" s="466"/>
    </row>
    <row r="720" spans="1:10" x14ac:dyDescent="0.2">
      <c r="A720" s="20"/>
      <c r="B720" s="78"/>
      <c r="C720" s="20"/>
      <c r="D720" s="20"/>
      <c r="E720" s="20"/>
      <c r="F720" s="20"/>
      <c r="G720" s="20"/>
      <c r="H720" s="115"/>
      <c r="I720" s="117"/>
      <c r="J720" s="17"/>
    </row>
    <row r="721" spans="1:13" x14ac:dyDescent="0.2">
      <c r="A721" s="762" t="s">
        <v>228</v>
      </c>
      <c r="B721" s="763" t="s">
        <v>229</v>
      </c>
      <c r="C721" s="764"/>
      <c r="D721" s="764"/>
      <c r="E721" s="764"/>
      <c r="F721" s="764"/>
      <c r="G721" s="764"/>
      <c r="H721" s="765"/>
      <c r="I721" s="766"/>
      <c r="J721" s="755"/>
    </row>
    <row r="722" spans="1:13" x14ac:dyDescent="0.2">
      <c r="A722" s="81" t="s">
        <v>230</v>
      </c>
      <c r="B722" s="69" t="s">
        <v>231</v>
      </c>
      <c r="C722" s="263" t="s">
        <v>232</v>
      </c>
      <c r="D722" s="81" t="s">
        <v>129</v>
      </c>
      <c r="E722" s="277">
        <f>IFERROR((E639+E624+E608+E592+E577+E562)*10/E341,0)</f>
        <v>0</v>
      </c>
      <c r="F722" s="277">
        <f>IFERROR((F639+F624+F608+F592+F577+F562)*10/F341,0)</f>
        <v>0</v>
      </c>
      <c r="G722" s="277">
        <f>IFERROR((G639+G624+G608+G592+G577+G562)*10/G341,0)</f>
        <v>0</v>
      </c>
      <c r="H722" s="277">
        <f>IFERROR((H639+H624+H608+H592+H577+H562)*10/H341,0)</f>
        <v>0</v>
      </c>
      <c r="I722" s="277">
        <f>IFERROR((I639+I624+I608+I592+I577+I562)*10/I341,0)</f>
        <v>0</v>
      </c>
      <c r="J722" s="404"/>
    </row>
    <row r="723" spans="1:13" x14ac:dyDescent="0.2">
      <c r="A723" s="81" t="s">
        <v>233</v>
      </c>
      <c r="B723" s="69" t="s">
        <v>234</v>
      </c>
      <c r="C723" s="263" t="s">
        <v>235</v>
      </c>
      <c r="D723" s="81" t="s">
        <v>129</v>
      </c>
      <c r="E723" s="277">
        <f>IFERROR(((E640+E625+E609+E593+E578+E563)*10+(E534+E544+E522+E509+E496+E483+E470+E457)*10)/E351,0)</f>
        <v>0</v>
      </c>
      <c r="F723" s="277">
        <f>IFERROR(((F640+F625+F609+F593+F578+F563)*10+(F534+F544+F522+F509+F496+F483+F470+F457)*10)/F351,0)</f>
        <v>0</v>
      </c>
      <c r="G723" s="277">
        <f>IFERROR(((G640+G625+G609+G593+G578+G563)*10+(G534+G544+G522+G509+G496+G483+G470+G457)*10)/G351,0)</f>
        <v>0</v>
      </c>
      <c r="H723" s="277">
        <f>IFERROR(((H640+H625+H609+H593+H578+H563)*10+(H534+H544+H522+H509+H496+H483+H470+H457)*10)/H351,0)</f>
        <v>0</v>
      </c>
      <c r="I723" s="277">
        <f>IFERROR(((I640+I625+I609+I593+I578+I563)*10+(I534+I544+I522+I509+I496+I483+I470+I457)*10)/I351,0)</f>
        <v>0</v>
      </c>
      <c r="J723" s="404"/>
    </row>
    <row r="724" spans="1:13" x14ac:dyDescent="0.2">
      <c r="A724" s="81" t="s">
        <v>236</v>
      </c>
      <c r="B724" s="1079" t="s">
        <v>1810</v>
      </c>
      <c r="C724" s="887" t="s">
        <v>237</v>
      </c>
      <c r="D724" s="888" t="s">
        <v>129</v>
      </c>
      <c r="E724" s="1080">
        <f>IFERROR((E676-((E375*E376+E381*E380)/1000))/(E365/10),0)</f>
        <v>0</v>
      </c>
      <c r="F724" s="1080">
        <f t="shared" ref="F724:I724" si="8">IFERROR((F676-((F375*F376+F381*F380)/1000))/(F365/10),0)</f>
        <v>0</v>
      </c>
      <c r="G724" s="1080">
        <f t="shared" si="8"/>
        <v>0</v>
      </c>
      <c r="H724" s="1080">
        <f t="shared" si="8"/>
        <v>0</v>
      </c>
      <c r="I724" s="1080">
        <f t="shared" si="8"/>
        <v>0</v>
      </c>
      <c r="J724" s="404"/>
    </row>
    <row r="725" spans="1:13" ht="57" x14ac:dyDescent="0.2">
      <c r="A725" s="81" t="s">
        <v>412</v>
      </c>
      <c r="B725" s="69" t="s">
        <v>414</v>
      </c>
      <c r="C725" s="263" t="s">
        <v>1779</v>
      </c>
      <c r="D725" s="81" t="s">
        <v>129</v>
      </c>
      <c r="E725" s="277">
        <f>IFERROR(((E421*E424*1000)-((E428*E429*1000)+(E433*E434*1000)))/((E329/100)*E417*10^5),0)</f>
        <v>0</v>
      </c>
      <c r="F725" s="277">
        <f>IFERROR(((F421*F424*1000)-((F428*F429*1000)+(F433*F434*1000)))/((F329/100)*F417*10^5),0)</f>
        <v>0</v>
      </c>
      <c r="G725" s="277">
        <f>IFERROR(((G421*G424*1000)-((G428*G429*1000)+(G433*G434*1000)))/((G329/100)*G417*10^5),0)</f>
        <v>0</v>
      </c>
      <c r="H725" s="277">
        <f>IFERROR(((H421*H424*1000)-((H428*H429*1000)+(H433*H434*1000)))/((H329/100)*H417*10^5),0)</f>
        <v>0</v>
      </c>
      <c r="I725" s="277">
        <f>IFERROR(((I421*I424*1000)-((I428*I429*1000)+(I433*I434*1000)))/((I329/100)*I417*10^5),0)</f>
        <v>0</v>
      </c>
      <c r="J725" s="404"/>
    </row>
    <row r="726" spans="1:13" ht="71.25" x14ac:dyDescent="0.2">
      <c r="A726" s="81" t="s">
        <v>413</v>
      </c>
      <c r="B726" s="69" t="s">
        <v>415</v>
      </c>
      <c r="C726" s="263" t="s">
        <v>1699</v>
      </c>
      <c r="D726" s="81" t="s">
        <v>129</v>
      </c>
      <c r="E726" s="277">
        <f>IFERROR(((E396*E399*1000)-((E403*E404*1000)+(E408*E409*1000)))/((E329/100)*E392*10^5),0)</f>
        <v>0</v>
      </c>
      <c r="F726" s="277">
        <f>IFERROR(((F396*F399*1000)-((F403*F404*1000)+(F408*F409*1000)))/((F329/100)*F392*10^5),0)</f>
        <v>0</v>
      </c>
      <c r="G726" s="277">
        <f>IFERROR(((G396*G399*1000)-((G403*G404*1000)+(G408*G409*1000)))/((G329/100)*G392*10^5),0)</f>
        <v>0</v>
      </c>
      <c r="H726" s="277">
        <f>IFERROR(((H396*H399*1000)-((H403*H404*1000)+(H408*H409*1000)))/((H329/100)*H392*10^5),0)</f>
        <v>0</v>
      </c>
      <c r="I726" s="277">
        <f>IFERROR(((I396*I399*1000)-((I403*I404*1000)+(I408*I409*1000)))/((I329/100)*I392*10^5),0)</f>
        <v>0</v>
      </c>
      <c r="J726" s="404"/>
    </row>
    <row r="727" spans="1:13" ht="99.75" x14ac:dyDescent="0.2">
      <c r="A727" s="81" t="s">
        <v>541</v>
      </c>
      <c r="B727" s="69" t="s">
        <v>542</v>
      </c>
      <c r="C727" s="263" t="s">
        <v>953</v>
      </c>
      <c r="D727" s="81" t="s">
        <v>129</v>
      </c>
      <c r="E727" s="277">
        <f>IFERROR((E722*E341+E351*E723+E365*E724+E85*860+E725*E417+E392*E726)/(E341+E351+E365+E85+E392+E417),0)</f>
        <v>0</v>
      </c>
      <c r="F727" s="277">
        <f>IFERROR((F722*F341+F351*F723+F365*F724+F85*860+F725*F417+F392*F726)/(F341+F351+F365+F85+F392+F417),0)</f>
        <v>0</v>
      </c>
      <c r="G727" s="277">
        <f>IFERROR((G722*G341+G351*G723+G365*G724+G85*860+G725*G417+G392*G726)/(G341+G351+G365+G85+G392+G417),0)</f>
        <v>0</v>
      </c>
      <c r="H727" s="277">
        <f>IFERROR((H722*H341+H351*H723+H365*H724+H85*860+H725*H417+H392*H726)/(H341+H351+H365+H85+H392+H417),0)</f>
        <v>0</v>
      </c>
      <c r="I727" s="277">
        <f>IFERROR((I722*I341+I351*I723+I365*I724+I85*860+I725*I417+I392*I726)/(I341+I351+I365+I85+I392+I417),0)</f>
        <v>0</v>
      </c>
      <c r="J727" s="404"/>
    </row>
    <row r="728" spans="1:13" x14ac:dyDescent="0.2">
      <c r="A728" s="1038"/>
      <c r="B728" s="1039"/>
      <c r="C728" s="493"/>
      <c r="D728" s="493"/>
      <c r="E728" s="493"/>
      <c r="F728" s="493"/>
      <c r="G728" s="493"/>
      <c r="H728" s="494"/>
      <c r="I728" s="495"/>
      <c r="J728" s="496"/>
      <c r="K728" s="497"/>
      <c r="L728" s="414"/>
      <c r="M728" s="414"/>
    </row>
    <row r="729" spans="1:13" x14ac:dyDescent="0.2">
      <c r="A729" s="756" t="s">
        <v>238</v>
      </c>
      <c r="B729" s="757" t="s">
        <v>239</v>
      </c>
      <c r="C729" s="757"/>
      <c r="D729" s="767"/>
      <c r="E729" s="767"/>
      <c r="F729" s="767"/>
      <c r="G729" s="767"/>
      <c r="H729" s="767"/>
      <c r="I729" s="768"/>
      <c r="J729" s="769"/>
      <c r="K729" s="497"/>
      <c r="L729" s="414"/>
      <c r="M729" s="414"/>
    </row>
    <row r="730" spans="1:13" ht="15" x14ac:dyDescent="0.2">
      <c r="A730" s="341" t="s">
        <v>240</v>
      </c>
      <c r="B730" s="342" t="s">
        <v>704</v>
      </c>
      <c r="C730" s="298" t="s">
        <v>127</v>
      </c>
      <c r="D730" s="343" t="s">
        <v>257</v>
      </c>
      <c r="E730" s="403"/>
      <c r="F730" s="403"/>
      <c r="G730" s="403"/>
      <c r="H730" s="81">
        <f>IFERROR(AVERAGEA(E730:G730),0)</f>
        <v>0</v>
      </c>
      <c r="I730" s="283"/>
      <c r="J730" s="404"/>
      <c r="K730" s="497"/>
      <c r="L730" s="414"/>
      <c r="M730" s="414"/>
    </row>
    <row r="731" spans="1:13" ht="15" x14ac:dyDescent="0.2">
      <c r="A731" s="341" t="s">
        <v>241</v>
      </c>
      <c r="B731" s="342" t="s">
        <v>251</v>
      </c>
      <c r="C731" s="298" t="s">
        <v>127</v>
      </c>
      <c r="D731" s="343" t="s">
        <v>257</v>
      </c>
      <c r="E731" s="403"/>
      <c r="F731" s="403"/>
      <c r="G731" s="403"/>
      <c r="H731" s="81">
        <f>IFERROR(AVERAGEA(E731:G731),0)</f>
        <v>0</v>
      </c>
      <c r="I731" s="283"/>
      <c r="J731" s="404"/>
      <c r="K731" s="497"/>
      <c r="L731" s="414"/>
      <c r="M731" s="414"/>
    </row>
    <row r="732" spans="1:13" ht="15" x14ac:dyDescent="0.2">
      <c r="A732" s="341" t="s">
        <v>242</v>
      </c>
      <c r="B732" s="342" t="s">
        <v>253</v>
      </c>
      <c r="C732" s="298" t="s">
        <v>127</v>
      </c>
      <c r="D732" s="343" t="s">
        <v>256</v>
      </c>
      <c r="E732" s="403"/>
      <c r="F732" s="403"/>
      <c r="G732" s="403"/>
      <c r="H732" s="81">
        <f>IFERROR(AVERAGEA(E732:G732),0)</f>
        <v>0</v>
      </c>
      <c r="I732" s="283"/>
      <c r="J732" s="404"/>
      <c r="K732" s="497"/>
      <c r="L732" s="414"/>
      <c r="M732" s="414"/>
    </row>
    <row r="733" spans="1:13" ht="15" x14ac:dyDescent="0.2">
      <c r="A733" s="341" t="s">
        <v>252</v>
      </c>
      <c r="B733" s="342" t="s">
        <v>393</v>
      </c>
      <c r="C733" s="298" t="s">
        <v>127</v>
      </c>
      <c r="D733" s="343" t="s">
        <v>1817</v>
      </c>
      <c r="E733" s="403"/>
      <c r="F733" s="403"/>
      <c r="G733" s="403"/>
      <c r="H733" s="81">
        <f>IFERROR(AVERAGEA(E733:G733),0)</f>
        <v>0</v>
      </c>
      <c r="I733" s="283"/>
      <c r="J733" s="404"/>
      <c r="K733" s="497"/>
      <c r="L733" s="414"/>
      <c r="M733" s="414"/>
    </row>
    <row r="734" spans="1:13" ht="15" x14ac:dyDescent="0.2">
      <c r="A734" s="341" t="s">
        <v>395</v>
      </c>
      <c r="B734" s="342" t="s">
        <v>392</v>
      </c>
      <c r="C734" s="298" t="s">
        <v>127</v>
      </c>
      <c r="D734" s="343" t="s">
        <v>258</v>
      </c>
      <c r="E734" s="403"/>
      <c r="F734" s="403"/>
      <c r="G734" s="403"/>
      <c r="H734" s="81">
        <f>IFERROR(AVERAGEA(E734:G734),0)</f>
        <v>0</v>
      </c>
      <c r="I734" s="283"/>
      <c r="J734" s="404"/>
      <c r="K734" s="497"/>
      <c r="L734" s="414"/>
      <c r="M734" s="414"/>
    </row>
    <row r="735" spans="1:13" x14ac:dyDescent="0.2">
      <c r="A735" s="1040"/>
      <c r="B735" s="342"/>
      <c r="C735" s="22"/>
      <c r="D735" s="498"/>
      <c r="E735" s="498"/>
      <c r="F735" s="498"/>
      <c r="G735" s="498"/>
      <c r="H735" s="404"/>
      <c r="I735" s="404"/>
      <c r="J735" s="404"/>
      <c r="K735" s="497"/>
      <c r="L735" s="414"/>
      <c r="M735" s="414"/>
    </row>
    <row r="736" spans="1:13" x14ac:dyDescent="0.2">
      <c r="A736" s="753" t="s">
        <v>243</v>
      </c>
      <c r="B736" s="750" t="s">
        <v>555</v>
      </c>
      <c r="C736" s="770"/>
      <c r="D736" s="771"/>
      <c r="E736" s="771"/>
      <c r="F736" s="771"/>
      <c r="G736" s="771"/>
      <c r="H736" s="771"/>
      <c r="I736" s="772"/>
      <c r="J736" s="769"/>
      <c r="K736" s="497"/>
      <c r="L736" s="414"/>
      <c r="M736" s="414"/>
    </row>
    <row r="737" spans="1:13" ht="15" x14ac:dyDescent="0.2">
      <c r="A737" s="341" t="s">
        <v>244</v>
      </c>
      <c r="B737" s="342" t="s">
        <v>130</v>
      </c>
      <c r="C737" s="298" t="s">
        <v>127</v>
      </c>
      <c r="D737" s="298" t="s">
        <v>13</v>
      </c>
      <c r="E737" s="403"/>
      <c r="F737" s="403"/>
      <c r="G737" s="403"/>
      <c r="H737" s="81">
        <f>IFERROR(AVERAGEIF(E737:G737,"&gt;0",E737:G737),0)</f>
        <v>0</v>
      </c>
      <c r="I737" s="283"/>
      <c r="J737" s="404"/>
      <c r="K737" s="497"/>
      <c r="L737" s="414"/>
      <c r="M737" s="414"/>
    </row>
    <row r="738" spans="1:13" ht="15" x14ac:dyDescent="0.2">
      <c r="A738" s="341" t="s">
        <v>245</v>
      </c>
      <c r="B738" s="342" t="s">
        <v>131</v>
      </c>
      <c r="C738" s="298" t="s">
        <v>127</v>
      </c>
      <c r="D738" s="298" t="s">
        <v>13</v>
      </c>
      <c r="E738" s="403"/>
      <c r="F738" s="403"/>
      <c r="G738" s="403"/>
      <c r="H738" s="81">
        <f>IFERROR(AVERAGEIF(E738:G738,"&gt;0",E738:G738),0)</f>
        <v>0</v>
      </c>
      <c r="I738" s="283"/>
      <c r="J738" s="404"/>
      <c r="K738" s="497"/>
      <c r="L738" s="414"/>
      <c r="M738" s="414"/>
    </row>
    <row r="739" spans="1:13" ht="15" x14ac:dyDescent="0.2">
      <c r="A739" s="344" t="s">
        <v>254</v>
      </c>
      <c r="B739" s="342" t="s">
        <v>89</v>
      </c>
      <c r="C739" s="298" t="s">
        <v>127</v>
      </c>
      <c r="D739" s="298" t="s">
        <v>13</v>
      </c>
      <c r="E739" s="403"/>
      <c r="F739" s="403"/>
      <c r="G739" s="403"/>
      <c r="H739" s="81">
        <f>IFERROR(AVERAGEIF(E739:G739,"&gt;0",E739:G739),0)</f>
        <v>0</v>
      </c>
      <c r="I739" s="283"/>
      <c r="J739" s="404"/>
      <c r="K739" s="497"/>
      <c r="L739" s="414"/>
      <c r="M739" s="414"/>
    </row>
    <row r="740" spans="1:13" ht="15" x14ac:dyDescent="0.2">
      <c r="A740" s="341" t="s">
        <v>255</v>
      </c>
      <c r="B740" s="345" t="s">
        <v>132</v>
      </c>
      <c r="C740" s="346" t="s">
        <v>127</v>
      </c>
      <c r="D740" s="346" t="s">
        <v>133</v>
      </c>
      <c r="E740" s="403"/>
      <c r="F740" s="403"/>
      <c r="G740" s="403"/>
      <c r="H740" s="81">
        <f>IFERROR(AVERAGEA(E740:G740),0)</f>
        <v>0</v>
      </c>
      <c r="I740" s="283"/>
      <c r="J740" s="404"/>
      <c r="K740" s="497"/>
      <c r="L740" s="414"/>
      <c r="M740" s="414"/>
    </row>
    <row r="741" spans="1:13" x14ac:dyDescent="0.2">
      <c r="A741" s="1041"/>
      <c r="B741" s="342"/>
      <c r="C741" s="22"/>
      <c r="D741" s="22"/>
      <c r="E741" s="22"/>
      <c r="F741" s="22"/>
      <c r="G741" s="22"/>
      <c r="H741" s="22"/>
      <c r="I741" s="22"/>
      <c r="J741" s="22"/>
      <c r="K741" s="497"/>
      <c r="L741" s="414"/>
      <c r="M741" s="414"/>
    </row>
    <row r="742" spans="1:13" x14ac:dyDescent="0.2">
      <c r="A742" s="291" t="s">
        <v>246</v>
      </c>
      <c r="B742" s="773" t="s">
        <v>404</v>
      </c>
      <c r="C742" s="770"/>
      <c r="D742" s="770"/>
      <c r="E742" s="774"/>
      <c r="F742" s="774"/>
      <c r="G742" s="774"/>
      <c r="H742" s="775"/>
      <c r="I742" s="776"/>
      <c r="J742" s="769"/>
      <c r="K742" s="497"/>
      <c r="L742" s="414"/>
      <c r="M742" s="414"/>
    </row>
    <row r="743" spans="1:13" ht="15" x14ac:dyDescent="0.2">
      <c r="A743" s="280" t="s">
        <v>405</v>
      </c>
      <c r="B743" s="883" t="s">
        <v>1209</v>
      </c>
      <c r="C743" s="31" t="s">
        <v>127</v>
      </c>
      <c r="D743" s="884" t="s">
        <v>18</v>
      </c>
      <c r="E743" s="403"/>
      <c r="F743" s="403"/>
      <c r="G743" s="403"/>
      <c r="H743" s="81">
        <f>IFERROR(AVERAGEA(E743:G743),0)</f>
        <v>0</v>
      </c>
      <c r="I743" s="403"/>
      <c r="J743" s="404"/>
      <c r="K743" s="497"/>
      <c r="L743" s="414"/>
      <c r="M743" s="414"/>
    </row>
    <row r="744" spans="1:13" x14ac:dyDescent="0.2">
      <c r="A744" s="280" t="s">
        <v>406</v>
      </c>
      <c r="B744" s="885" t="s">
        <v>1210</v>
      </c>
      <c r="C744" s="882" t="s">
        <v>1208</v>
      </c>
      <c r="D744" s="886" t="s">
        <v>18</v>
      </c>
      <c r="E744" s="277">
        <f>E10*280/100000</f>
        <v>0</v>
      </c>
      <c r="F744" s="277">
        <f>F10*280/100000</f>
        <v>0</v>
      </c>
      <c r="G744" s="277">
        <f>G10*280/100000</f>
        <v>0</v>
      </c>
      <c r="H744" s="277">
        <f>H10*280/100000</f>
        <v>0</v>
      </c>
      <c r="I744" s="277">
        <f>I10*280/100000</f>
        <v>0</v>
      </c>
      <c r="J744" s="404"/>
      <c r="K744" s="497"/>
      <c r="L744" s="414"/>
      <c r="M744" s="414"/>
    </row>
    <row r="745" spans="1:13" ht="15" x14ac:dyDescent="0.2">
      <c r="A745" s="280" t="s">
        <v>407</v>
      </c>
      <c r="B745" s="288" t="s">
        <v>656</v>
      </c>
      <c r="C745" s="346" t="s">
        <v>127</v>
      </c>
      <c r="D745" s="298" t="s">
        <v>18</v>
      </c>
      <c r="E745" s="403"/>
      <c r="F745" s="403"/>
      <c r="G745" s="403"/>
      <c r="H745" s="81">
        <f>IFERROR(AVERAGEA(E745:G745),0)</f>
        <v>0</v>
      </c>
      <c r="I745" s="403"/>
      <c r="J745" s="404"/>
      <c r="K745" s="497"/>
      <c r="L745" s="414"/>
      <c r="M745" s="414"/>
    </row>
    <row r="746" spans="1:13" ht="15" x14ac:dyDescent="0.2">
      <c r="A746" s="280" t="s">
        <v>408</v>
      </c>
      <c r="B746" s="288" t="s">
        <v>657</v>
      </c>
      <c r="C746" s="346" t="s">
        <v>127</v>
      </c>
      <c r="D746" s="298" t="s">
        <v>18</v>
      </c>
      <c r="E746" s="403"/>
      <c r="F746" s="403"/>
      <c r="G746" s="403"/>
      <c r="H746" s="81">
        <f>IFERROR(AVERAGEA(E746:G746),0)</f>
        <v>0</v>
      </c>
      <c r="I746" s="403"/>
      <c r="J746" s="404"/>
    </row>
    <row r="747" spans="1:13" ht="15" x14ac:dyDescent="0.2">
      <c r="A747" s="280" t="s">
        <v>409</v>
      </c>
      <c r="B747" s="288" t="s">
        <v>1172</v>
      </c>
      <c r="C747" s="346" t="s">
        <v>127</v>
      </c>
      <c r="D747" s="298" t="s">
        <v>18</v>
      </c>
      <c r="E747" s="403"/>
      <c r="F747" s="403"/>
      <c r="G747" s="403"/>
      <c r="H747" s="81">
        <f>IFERROR(AVERAGEA(E747:G747),0)</f>
        <v>0</v>
      </c>
      <c r="I747" s="403"/>
      <c r="J747" s="404"/>
    </row>
    <row r="748" spans="1:13" x14ac:dyDescent="0.2">
      <c r="A748" s="280" t="s">
        <v>700</v>
      </c>
      <c r="B748" s="666" t="s">
        <v>658</v>
      </c>
      <c r="C748" s="882" t="s">
        <v>1211</v>
      </c>
      <c r="D748" s="665" t="s">
        <v>18</v>
      </c>
      <c r="E748" s="81">
        <f>E744-E745-E746-E747</f>
        <v>0</v>
      </c>
      <c r="F748" s="81">
        <f>F744-F745-F746-F747</f>
        <v>0</v>
      </c>
      <c r="G748" s="202">
        <f>G744-G745-G746-G747</f>
        <v>0</v>
      </c>
      <c r="H748" s="202">
        <f>H744-H745-H746-H747</f>
        <v>0</v>
      </c>
      <c r="I748" s="202">
        <f>I744-I745-I746-I747</f>
        <v>0</v>
      </c>
      <c r="J748" s="404"/>
    </row>
    <row r="749" spans="1:13" x14ac:dyDescent="0.2">
      <c r="A749" s="347"/>
      <c r="B749" s="1042"/>
      <c r="C749" s="500"/>
      <c r="D749" s="22"/>
      <c r="E749" s="22"/>
      <c r="F749" s="22"/>
      <c r="G749" s="22"/>
      <c r="H749" s="404"/>
      <c r="I749" s="404"/>
      <c r="J749" s="404"/>
    </row>
    <row r="750" spans="1:13" x14ac:dyDescent="0.2">
      <c r="A750" s="777" t="s">
        <v>410</v>
      </c>
      <c r="B750" s="773" t="s">
        <v>653</v>
      </c>
      <c r="C750" s="773"/>
      <c r="D750" s="773"/>
      <c r="E750" s="773"/>
      <c r="F750" s="773"/>
      <c r="G750" s="773"/>
      <c r="H750" s="773"/>
      <c r="I750" s="773"/>
      <c r="J750" s="778"/>
    </row>
    <row r="751" spans="1:13" ht="15" x14ac:dyDescent="0.25">
      <c r="A751" s="347" t="s">
        <v>700</v>
      </c>
      <c r="B751" s="881" t="s">
        <v>1252</v>
      </c>
      <c r="C751" s="346" t="s">
        <v>127</v>
      </c>
      <c r="D751" s="298" t="s">
        <v>191</v>
      </c>
      <c r="E751" s="116">
        <v>1</v>
      </c>
      <c r="F751" s="116">
        <v>1</v>
      </c>
      <c r="G751" s="116">
        <v>1</v>
      </c>
      <c r="H751" s="116">
        <v>1</v>
      </c>
      <c r="I751" s="116">
        <v>1</v>
      </c>
      <c r="J751" s="404"/>
    </row>
    <row r="752" spans="1:13" ht="15" x14ac:dyDescent="0.25">
      <c r="A752" s="347" t="s">
        <v>701</v>
      </c>
      <c r="B752" s="348" t="s">
        <v>698</v>
      </c>
      <c r="C752" s="346" t="s">
        <v>127</v>
      </c>
      <c r="D752" s="298" t="s">
        <v>191</v>
      </c>
      <c r="E752" s="403"/>
      <c r="F752" s="403"/>
      <c r="G752" s="403"/>
      <c r="H752" s="81">
        <f>IFERROR(AVERAGEA(E752:G752),0)</f>
        <v>0</v>
      </c>
      <c r="I752" s="403"/>
      <c r="J752" s="404"/>
    </row>
    <row r="753" spans="1:10" ht="15" x14ac:dyDescent="0.25">
      <c r="A753" s="347" t="s">
        <v>702</v>
      </c>
      <c r="B753" s="348" t="s">
        <v>699</v>
      </c>
      <c r="C753" s="346" t="s">
        <v>127</v>
      </c>
      <c r="D753" s="298" t="s">
        <v>703</v>
      </c>
      <c r="E753" s="403"/>
      <c r="F753" s="403"/>
      <c r="G753" s="403"/>
      <c r="H753" s="81">
        <f>IFERROR(AVERAGEA(E753:G753),0)</f>
        <v>0</v>
      </c>
      <c r="I753" s="403"/>
      <c r="J753" s="404"/>
    </row>
    <row r="754" spans="1:10" x14ac:dyDescent="0.2">
      <c r="A754" s="347"/>
      <c r="B754" s="1042"/>
      <c r="C754" s="500"/>
      <c r="D754" s="22"/>
      <c r="E754" s="22"/>
      <c r="F754" s="22"/>
      <c r="G754" s="22"/>
      <c r="H754" s="406"/>
      <c r="I754" s="410"/>
      <c r="J754" s="499"/>
    </row>
    <row r="755" spans="1:10" ht="15.75" x14ac:dyDescent="0.2">
      <c r="A755" s="779" t="s">
        <v>411</v>
      </c>
      <c r="B755" s="780" t="s">
        <v>485</v>
      </c>
      <c r="C755" s="780"/>
      <c r="D755" s="780"/>
      <c r="E755" s="780"/>
      <c r="F755" s="780"/>
      <c r="G755" s="780"/>
      <c r="H755" s="779"/>
      <c r="I755" s="781"/>
      <c r="J755" s="782"/>
    </row>
    <row r="756" spans="1:10" ht="28.5" x14ac:dyDescent="0.2">
      <c r="A756" s="349" t="s">
        <v>925</v>
      </c>
      <c r="B756" s="350" t="s">
        <v>418</v>
      </c>
      <c r="C756" s="351"/>
      <c r="D756" s="351"/>
      <c r="E756" s="351"/>
      <c r="F756" s="351"/>
      <c r="G756" s="351"/>
      <c r="H756" s="352"/>
      <c r="I756" s="353"/>
      <c r="J756" s="501"/>
    </row>
    <row r="757" spans="1:10" x14ac:dyDescent="0.2">
      <c r="A757" s="354" t="s">
        <v>5</v>
      </c>
      <c r="B757" s="355" t="s">
        <v>419</v>
      </c>
      <c r="C757" s="354" t="s">
        <v>127</v>
      </c>
      <c r="D757" s="354" t="s">
        <v>27</v>
      </c>
      <c r="E757" s="373"/>
      <c r="F757" s="373"/>
      <c r="G757" s="373"/>
      <c r="H757" s="374"/>
      <c r="I757" s="116">
        <f>'Annex Addl Eqp List-Env'!J27</f>
        <v>0</v>
      </c>
      <c r="J757" s="503"/>
    </row>
    <row r="758" spans="1:10" x14ac:dyDescent="0.2">
      <c r="A758" s="354" t="s">
        <v>7</v>
      </c>
      <c r="B758" s="355" t="s">
        <v>420</v>
      </c>
      <c r="C758" s="354" t="s">
        <v>127</v>
      </c>
      <c r="D758" s="354" t="s">
        <v>137</v>
      </c>
      <c r="E758" s="373"/>
      <c r="F758" s="373"/>
      <c r="G758" s="373"/>
      <c r="H758" s="374"/>
      <c r="I758" s="116">
        <f>'Annex Addl Eqp List-Env'!K27</f>
        <v>0</v>
      </c>
      <c r="J758" s="503"/>
    </row>
    <row r="759" spans="1:10" x14ac:dyDescent="0.2">
      <c r="A759" s="1043"/>
      <c r="B759" s="342"/>
      <c r="C759" s="22"/>
      <c r="D759" s="22"/>
      <c r="E759" s="22"/>
      <c r="F759" s="22"/>
      <c r="G759" s="22"/>
      <c r="H759" s="502"/>
      <c r="I759" s="504"/>
      <c r="J759" s="499"/>
    </row>
    <row r="760" spans="1:10" x14ac:dyDescent="0.2">
      <c r="A760" s="349" t="s">
        <v>926</v>
      </c>
      <c r="B760" s="880" t="s">
        <v>1253</v>
      </c>
      <c r="C760" s="351"/>
      <c r="D760" s="351"/>
      <c r="E760" s="351"/>
      <c r="F760" s="351"/>
      <c r="G760" s="351"/>
      <c r="H760" s="352"/>
      <c r="I760" s="353"/>
      <c r="J760" s="501"/>
    </row>
    <row r="761" spans="1:10" ht="28.5" x14ac:dyDescent="0.2">
      <c r="A761" s="356" t="s">
        <v>5</v>
      </c>
      <c r="B761" s="357" t="s">
        <v>421</v>
      </c>
      <c r="C761" s="356" t="s">
        <v>127</v>
      </c>
      <c r="D761" s="357" t="s">
        <v>191</v>
      </c>
      <c r="E761" s="375"/>
      <c r="F761" s="375"/>
      <c r="G761" s="375"/>
      <c r="H761" s="374"/>
      <c r="I761" s="406">
        <v>0</v>
      </c>
      <c r="J761" s="503"/>
    </row>
    <row r="762" spans="1:10" ht="28.5" x14ac:dyDescent="0.2">
      <c r="A762" s="356" t="s">
        <v>7</v>
      </c>
      <c r="B762" s="357" t="s">
        <v>422</v>
      </c>
      <c r="C762" s="356" t="s">
        <v>127</v>
      </c>
      <c r="D762" s="357" t="s">
        <v>191</v>
      </c>
      <c r="E762" s="375"/>
      <c r="F762" s="375"/>
      <c r="G762" s="745"/>
      <c r="H762" s="374"/>
      <c r="I762" s="406">
        <v>0</v>
      </c>
      <c r="J762" s="514"/>
    </row>
    <row r="763" spans="1:10" ht="28.5" x14ac:dyDescent="0.2">
      <c r="A763" s="356" t="s">
        <v>9</v>
      </c>
      <c r="B763" s="357" t="s">
        <v>423</v>
      </c>
      <c r="C763" s="356" t="s">
        <v>127</v>
      </c>
      <c r="D763" s="357" t="s">
        <v>191</v>
      </c>
      <c r="E763" s="375"/>
      <c r="F763" s="375"/>
      <c r="G763" s="745"/>
      <c r="H763" s="374"/>
      <c r="I763" s="406">
        <v>0</v>
      </c>
      <c r="J763" s="514"/>
    </row>
    <row r="764" spans="1:10" x14ac:dyDescent="0.2">
      <c r="A764" s="358" t="s">
        <v>927</v>
      </c>
      <c r="B764" s="359" t="s">
        <v>424</v>
      </c>
      <c r="C764" s="360"/>
      <c r="D764" s="361"/>
      <c r="E764" s="361"/>
      <c r="F764" s="361"/>
      <c r="G764" s="746"/>
      <c r="H764" s="748"/>
      <c r="I764" s="748"/>
      <c r="J764" s="501"/>
    </row>
    <row r="765" spans="1:10" ht="28.5" x14ac:dyDescent="0.2">
      <c r="A765" s="356" t="s">
        <v>5</v>
      </c>
      <c r="B765" s="362" t="s">
        <v>425</v>
      </c>
      <c r="C765" s="356" t="s">
        <v>127</v>
      </c>
      <c r="D765" s="357" t="s">
        <v>27</v>
      </c>
      <c r="E765" s="376"/>
      <c r="F765" s="376"/>
      <c r="G765" s="747"/>
      <c r="H765" s="749"/>
      <c r="I765" s="277">
        <f>'Annex Project Activites List'!K27</f>
        <v>0</v>
      </c>
      <c r="J765" s="396"/>
    </row>
    <row r="766" spans="1:10" ht="28.5" x14ac:dyDescent="0.2">
      <c r="A766" s="356" t="s">
        <v>7</v>
      </c>
      <c r="B766" s="362" t="s">
        <v>426</v>
      </c>
      <c r="C766" s="356" t="s">
        <v>127</v>
      </c>
      <c r="D766" s="357" t="s">
        <v>137</v>
      </c>
      <c r="E766" s="376"/>
      <c r="F766" s="376"/>
      <c r="G766" s="747"/>
      <c r="H766" s="749"/>
      <c r="I766" s="277">
        <f>'Annex Project Activites List'!L27</f>
        <v>0</v>
      </c>
      <c r="J766" s="396"/>
    </row>
    <row r="767" spans="1:10" x14ac:dyDescent="0.2">
      <c r="A767" s="358" t="s">
        <v>928</v>
      </c>
      <c r="B767" s="359" t="s">
        <v>427</v>
      </c>
      <c r="C767" s="360"/>
      <c r="D767" s="361"/>
      <c r="E767" s="361"/>
      <c r="F767" s="361"/>
      <c r="G767" s="746"/>
      <c r="H767" s="748"/>
      <c r="I767" s="748"/>
      <c r="J767" s="501"/>
    </row>
    <row r="768" spans="1:10" ht="28.5" x14ac:dyDescent="0.2">
      <c r="A768" s="356" t="s">
        <v>5</v>
      </c>
      <c r="B768" s="362" t="s">
        <v>428</v>
      </c>
      <c r="C768" s="356" t="s">
        <v>127</v>
      </c>
      <c r="D768" s="357" t="s">
        <v>27</v>
      </c>
      <c r="E768" s="376"/>
      <c r="F768" s="376"/>
      <c r="G768" s="747"/>
      <c r="H768" s="749"/>
      <c r="I768" s="406"/>
      <c r="J768" s="406"/>
    </row>
    <row r="769" spans="1:10" ht="28.5" x14ac:dyDescent="0.2">
      <c r="A769" s="356" t="s">
        <v>7</v>
      </c>
      <c r="B769" s="362" t="s">
        <v>429</v>
      </c>
      <c r="C769" s="356" t="s">
        <v>127</v>
      </c>
      <c r="D769" s="357" t="s">
        <v>137</v>
      </c>
      <c r="E769" s="376"/>
      <c r="F769" s="376"/>
      <c r="G769" s="376"/>
      <c r="H769" s="377"/>
      <c r="I769" s="406"/>
      <c r="J769" s="406"/>
    </row>
    <row r="770" spans="1:10" ht="28.5" x14ac:dyDescent="0.2">
      <c r="A770" s="356" t="s">
        <v>9</v>
      </c>
      <c r="B770" s="362" t="s">
        <v>504</v>
      </c>
      <c r="C770" s="356" t="s">
        <v>127</v>
      </c>
      <c r="D770" s="357" t="s">
        <v>191</v>
      </c>
      <c r="E770" s="375"/>
      <c r="F770" s="375"/>
      <c r="G770" s="375"/>
      <c r="H770" s="374"/>
      <c r="I770" s="410"/>
      <c r="J770" s="406"/>
    </row>
    <row r="771" spans="1:10" ht="28.5" x14ac:dyDescent="0.2">
      <c r="A771" s="356" t="s">
        <v>11</v>
      </c>
      <c r="B771" s="362" t="s">
        <v>503</v>
      </c>
      <c r="C771" s="356" t="s">
        <v>127</v>
      </c>
      <c r="D771" s="357" t="s">
        <v>191</v>
      </c>
      <c r="E771" s="375"/>
      <c r="F771" s="375"/>
      <c r="G771" s="375"/>
      <c r="H771" s="374"/>
      <c r="I771" s="410"/>
      <c r="J771" s="406"/>
    </row>
    <row r="772" spans="1:10" x14ac:dyDescent="0.2">
      <c r="A772" s="356" t="s">
        <v>30</v>
      </c>
      <c r="B772" s="362" t="s">
        <v>430</v>
      </c>
      <c r="C772" s="356" t="s">
        <v>431</v>
      </c>
      <c r="D772" s="357"/>
      <c r="E772" s="375"/>
      <c r="F772" s="375"/>
      <c r="G772" s="375"/>
      <c r="H772" s="374"/>
      <c r="I772" s="410"/>
      <c r="J772" s="406"/>
    </row>
    <row r="773" spans="1:10" ht="42.75" x14ac:dyDescent="0.2">
      <c r="A773" s="356" t="s">
        <v>32</v>
      </c>
      <c r="B773" s="362" t="s">
        <v>432</v>
      </c>
      <c r="C773" s="356" t="s">
        <v>127</v>
      </c>
      <c r="D773" s="357" t="s">
        <v>27</v>
      </c>
      <c r="E773" s="375"/>
      <c r="F773" s="375"/>
      <c r="G773" s="375"/>
      <c r="H773" s="374"/>
      <c r="I773" s="410"/>
      <c r="J773" s="406"/>
    </row>
    <row r="774" spans="1:10" ht="42.75" x14ac:dyDescent="0.2">
      <c r="A774" s="356" t="s">
        <v>35</v>
      </c>
      <c r="B774" s="362" t="s">
        <v>433</v>
      </c>
      <c r="C774" s="356" t="s">
        <v>127</v>
      </c>
      <c r="D774" s="357" t="s">
        <v>137</v>
      </c>
      <c r="E774" s="375"/>
      <c r="F774" s="375"/>
      <c r="G774" s="375"/>
      <c r="H774" s="374"/>
      <c r="I774" s="410"/>
      <c r="J774" s="406"/>
    </row>
    <row r="775" spans="1:10" ht="28.5" x14ac:dyDescent="0.2">
      <c r="A775" s="356" t="s">
        <v>38</v>
      </c>
      <c r="B775" s="879" t="s">
        <v>1147</v>
      </c>
      <c r="C775" s="356" t="s">
        <v>127</v>
      </c>
      <c r="D775" s="357" t="s">
        <v>27</v>
      </c>
      <c r="E775" s="375"/>
      <c r="F775" s="375"/>
      <c r="G775" s="375"/>
      <c r="H775" s="374"/>
      <c r="I775" s="410"/>
      <c r="J775" s="406"/>
    </row>
    <row r="776" spans="1:10" ht="28.5" x14ac:dyDescent="0.2">
      <c r="A776" s="356" t="s">
        <v>39</v>
      </c>
      <c r="B776" s="879" t="s">
        <v>1148</v>
      </c>
      <c r="C776" s="356" t="s">
        <v>127</v>
      </c>
      <c r="D776" s="357" t="s">
        <v>191</v>
      </c>
      <c r="E776" s="375"/>
      <c r="F776" s="375"/>
      <c r="G776" s="375"/>
      <c r="H776" s="374"/>
      <c r="I776" s="410"/>
      <c r="J776" s="406"/>
    </row>
    <row r="777" spans="1:10" x14ac:dyDescent="0.2">
      <c r="A777" s="356" t="s">
        <v>169</v>
      </c>
      <c r="B777" s="362" t="s">
        <v>430</v>
      </c>
      <c r="C777" s="356" t="s">
        <v>431</v>
      </c>
      <c r="D777" s="357"/>
      <c r="E777" s="375"/>
      <c r="F777" s="375"/>
      <c r="G777" s="375"/>
      <c r="H777" s="374"/>
      <c r="I777" s="410"/>
      <c r="J777" s="406"/>
    </row>
    <row r="778" spans="1:10" x14ac:dyDescent="0.2">
      <c r="A778" s="358" t="s">
        <v>929</v>
      </c>
      <c r="B778" s="359" t="s">
        <v>434</v>
      </c>
      <c r="C778" s="360"/>
      <c r="D778" s="361"/>
      <c r="E778" s="361"/>
      <c r="F778" s="361"/>
      <c r="G778" s="361"/>
      <c r="H778" s="360"/>
      <c r="I778" s="507"/>
      <c r="J778" s="508"/>
    </row>
    <row r="779" spans="1:10" x14ac:dyDescent="0.2">
      <c r="A779" s="356" t="s">
        <v>5</v>
      </c>
      <c r="B779" s="357" t="s">
        <v>435</v>
      </c>
      <c r="C779" s="356" t="s">
        <v>127</v>
      </c>
      <c r="D779" s="357" t="s">
        <v>27</v>
      </c>
      <c r="E779" s="375"/>
      <c r="F779" s="375"/>
      <c r="G779" s="375"/>
      <c r="H779" s="374"/>
      <c r="I779" s="410">
        <v>0</v>
      </c>
      <c r="J779" s="406"/>
    </row>
    <row r="780" spans="1:10" x14ac:dyDescent="0.2">
      <c r="A780" s="356" t="s">
        <v>7</v>
      </c>
      <c r="B780" s="357" t="s">
        <v>436</v>
      </c>
      <c r="C780" s="356" t="s">
        <v>127</v>
      </c>
      <c r="D780" s="357" t="s">
        <v>137</v>
      </c>
      <c r="E780" s="375"/>
      <c r="F780" s="375"/>
      <c r="G780" s="375"/>
      <c r="H780" s="374"/>
      <c r="I780" s="410">
        <v>0</v>
      </c>
      <c r="J780" s="406"/>
    </row>
    <row r="781" spans="1:10" x14ac:dyDescent="0.2">
      <c r="A781" s="1221" t="s">
        <v>486</v>
      </c>
      <c r="B781" s="1222"/>
      <c r="C781" s="1222"/>
      <c r="D781" s="1222"/>
      <c r="E781" s="1222"/>
      <c r="F781" s="1222"/>
      <c r="G781" s="1222"/>
      <c r="H781" s="1222"/>
      <c r="I781" s="1222"/>
      <c r="J781" s="1223"/>
    </row>
    <row r="782" spans="1:10" x14ac:dyDescent="0.2">
      <c r="A782" s="358" t="s">
        <v>487</v>
      </c>
      <c r="B782" s="359" t="s">
        <v>437</v>
      </c>
      <c r="C782" s="361"/>
      <c r="D782" s="361"/>
      <c r="E782" s="506"/>
      <c r="F782" s="506"/>
      <c r="G782" s="506"/>
      <c r="H782" s="505"/>
      <c r="I782" s="507"/>
      <c r="J782" s="508"/>
    </row>
    <row r="783" spans="1:10" x14ac:dyDescent="0.2">
      <c r="A783" s="356" t="s">
        <v>5</v>
      </c>
      <c r="B783" s="362" t="s">
        <v>502</v>
      </c>
      <c r="C783" s="356" t="s">
        <v>127</v>
      </c>
      <c r="D783" s="357" t="s">
        <v>248</v>
      </c>
      <c r="E783" s="81" t="s">
        <v>438</v>
      </c>
      <c r="F783" s="81" t="s">
        <v>438</v>
      </c>
      <c r="G783" s="81" t="s">
        <v>438</v>
      </c>
      <c r="H783" s="81" t="s">
        <v>438</v>
      </c>
      <c r="I783" s="116" t="s">
        <v>438</v>
      </c>
      <c r="J783" s="388"/>
    </row>
    <row r="784" spans="1:10" ht="28.5" x14ac:dyDescent="0.2">
      <c r="A784" s="356" t="s">
        <v>7</v>
      </c>
      <c r="B784" s="362" t="s">
        <v>954</v>
      </c>
      <c r="C784" s="356" t="s">
        <v>127</v>
      </c>
      <c r="D784" s="357" t="s">
        <v>248</v>
      </c>
      <c r="E784" s="81" t="s">
        <v>438</v>
      </c>
      <c r="F784" s="81" t="s">
        <v>438</v>
      </c>
      <c r="G784" s="81" t="s">
        <v>438</v>
      </c>
      <c r="H784" s="81" t="s">
        <v>438</v>
      </c>
      <c r="I784" s="116" t="s">
        <v>438</v>
      </c>
      <c r="J784" s="388"/>
    </row>
    <row r="785" spans="1:10" x14ac:dyDescent="0.2">
      <c r="A785" s="356" t="s">
        <v>9</v>
      </c>
      <c r="B785" s="362" t="s">
        <v>439</v>
      </c>
      <c r="C785" s="356" t="s">
        <v>127</v>
      </c>
      <c r="D785" s="357" t="s">
        <v>248</v>
      </c>
      <c r="E785" s="81" t="s">
        <v>438</v>
      </c>
      <c r="F785" s="81" t="s">
        <v>438</v>
      </c>
      <c r="G785" s="81" t="s">
        <v>438</v>
      </c>
      <c r="H785" s="81" t="s">
        <v>438</v>
      </c>
      <c r="I785" s="116" t="s">
        <v>438</v>
      </c>
      <c r="J785" s="388"/>
    </row>
    <row r="786" spans="1:10" x14ac:dyDescent="0.2">
      <c r="A786" s="356" t="s">
        <v>11</v>
      </c>
      <c r="B786" s="362" t="s">
        <v>440</v>
      </c>
      <c r="C786" s="356" t="s">
        <v>127</v>
      </c>
      <c r="D786" s="357" t="s">
        <v>248</v>
      </c>
      <c r="E786" s="81" t="s">
        <v>438</v>
      </c>
      <c r="F786" s="81" t="s">
        <v>438</v>
      </c>
      <c r="G786" s="81" t="s">
        <v>438</v>
      </c>
      <c r="H786" s="81" t="s">
        <v>438</v>
      </c>
      <c r="I786" s="116" t="s">
        <v>438</v>
      </c>
      <c r="J786" s="388"/>
    </row>
    <row r="787" spans="1:10" x14ac:dyDescent="0.2">
      <c r="A787" s="356" t="s">
        <v>30</v>
      </c>
      <c r="B787" s="362" t="s">
        <v>441</v>
      </c>
      <c r="C787" s="356" t="s">
        <v>127</v>
      </c>
      <c r="D787" s="357" t="s">
        <v>248</v>
      </c>
      <c r="E787" s="81" t="s">
        <v>438</v>
      </c>
      <c r="F787" s="81" t="s">
        <v>438</v>
      </c>
      <c r="G787" s="81" t="s">
        <v>438</v>
      </c>
      <c r="H787" s="81" t="s">
        <v>438</v>
      </c>
      <c r="I787" s="116" t="s">
        <v>438</v>
      </c>
      <c r="J787" s="388"/>
    </row>
    <row r="788" spans="1:10" ht="15" thickBot="1" x14ac:dyDescent="0.25">
      <c r="A788" s="363" t="s">
        <v>32</v>
      </c>
      <c r="B788" s="1115" t="s">
        <v>593</v>
      </c>
      <c r="C788" s="356" t="s">
        <v>127</v>
      </c>
      <c r="D788" s="357" t="s">
        <v>248</v>
      </c>
      <c r="E788" s="81" t="s">
        <v>438</v>
      </c>
      <c r="F788" s="81" t="s">
        <v>438</v>
      </c>
      <c r="G788" s="81" t="s">
        <v>438</v>
      </c>
      <c r="H788" s="81" t="s">
        <v>438</v>
      </c>
      <c r="I788" s="116" t="s">
        <v>438</v>
      </c>
      <c r="J788" s="388"/>
    </row>
    <row r="789" spans="1:10" ht="15" thickBot="1" x14ac:dyDescent="0.25">
      <c r="A789" s="1114" t="s">
        <v>35</v>
      </c>
      <c r="B789" s="1117" t="s">
        <v>1818</v>
      </c>
      <c r="C789" s="1113" t="s">
        <v>127</v>
      </c>
      <c r="D789" s="357" t="s">
        <v>248</v>
      </c>
      <c r="E789" s="81" t="s">
        <v>1034</v>
      </c>
      <c r="F789" s="81" t="s">
        <v>1034</v>
      </c>
      <c r="G789" s="81" t="s">
        <v>1034</v>
      </c>
      <c r="H789" s="81" t="s">
        <v>1034</v>
      </c>
      <c r="I789" s="81" t="s">
        <v>1034</v>
      </c>
      <c r="J789" s="388"/>
    </row>
    <row r="790" spans="1:10" ht="15.75" x14ac:dyDescent="0.2">
      <c r="A790" s="536" t="s">
        <v>488</v>
      </c>
      <c r="B790" s="1116" t="s">
        <v>595</v>
      </c>
      <c r="C790" s="536" t="s">
        <v>127</v>
      </c>
      <c r="D790" s="536" t="s">
        <v>596</v>
      </c>
      <c r="E790" s="406"/>
      <c r="F790" s="406"/>
      <c r="G790" s="406"/>
      <c r="H790" s="406"/>
      <c r="I790" s="406"/>
      <c r="J790" s="406"/>
    </row>
    <row r="791" spans="1:10" x14ac:dyDescent="0.2">
      <c r="A791" s="113" t="s">
        <v>594</v>
      </c>
      <c r="B791" s="1224" t="s">
        <v>1237</v>
      </c>
      <c r="C791" s="1224"/>
      <c r="D791" s="1224"/>
      <c r="E791" s="1224"/>
      <c r="F791" s="1224"/>
      <c r="G791" s="1224"/>
      <c r="H791" s="1224"/>
      <c r="I791" s="1224"/>
      <c r="J791" s="1224"/>
    </row>
    <row r="792" spans="1:10" x14ac:dyDescent="0.2">
      <c r="A792" s="673"/>
      <c r="B792" s="80"/>
      <c r="C792" s="80"/>
      <c r="D792" s="80"/>
      <c r="E792" s="509" t="s">
        <v>119</v>
      </c>
      <c r="F792" s="510" t="s">
        <v>120</v>
      </c>
      <c r="G792" s="511" t="s">
        <v>119</v>
      </c>
      <c r="H792" s="512" t="s">
        <v>120</v>
      </c>
      <c r="I792" s="511" t="s">
        <v>121</v>
      </c>
      <c r="J792" s="512" t="s">
        <v>122</v>
      </c>
    </row>
    <row r="793" spans="1:10" x14ac:dyDescent="0.2">
      <c r="A793" s="341" t="s">
        <v>686</v>
      </c>
      <c r="B793" s="870" t="s">
        <v>586</v>
      </c>
      <c r="C793" s="871"/>
      <c r="D793" s="872"/>
      <c r="E793" s="406"/>
      <c r="F793" s="406"/>
      <c r="G793" s="406"/>
      <c r="H793" s="406"/>
      <c r="I793" s="406"/>
      <c r="J793" s="406"/>
    </row>
    <row r="794" spans="1:10" x14ac:dyDescent="0.2">
      <c r="A794" s="341" t="s">
        <v>687</v>
      </c>
      <c r="B794" s="873" t="s">
        <v>1240</v>
      </c>
      <c r="C794" s="31" t="s">
        <v>1228</v>
      </c>
      <c r="D794" s="198" t="s">
        <v>27</v>
      </c>
      <c r="E794" s="406"/>
      <c r="F794" s="406"/>
      <c r="G794" s="406"/>
      <c r="H794" s="406"/>
      <c r="I794" s="410"/>
      <c r="J794" s="406"/>
    </row>
    <row r="795" spans="1:10" ht="15.75" x14ac:dyDescent="0.2">
      <c r="A795" s="341" t="s">
        <v>695</v>
      </c>
      <c r="B795" s="873" t="s">
        <v>1722</v>
      </c>
      <c r="C795" s="31" t="s">
        <v>1228</v>
      </c>
      <c r="D795" s="198" t="s">
        <v>27</v>
      </c>
      <c r="E795" s="406"/>
      <c r="F795" s="406"/>
      <c r="G795" s="406"/>
      <c r="H795" s="406"/>
      <c r="I795" s="410"/>
      <c r="J795" s="406"/>
    </row>
    <row r="796" spans="1:10" x14ac:dyDescent="0.2">
      <c r="A796" s="341" t="s">
        <v>688</v>
      </c>
      <c r="B796" s="873" t="s">
        <v>1241</v>
      </c>
      <c r="C796" s="31" t="s">
        <v>1228</v>
      </c>
      <c r="D796" s="198" t="s">
        <v>27</v>
      </c>
      <c r="E796" s="406"/>
      <c r="F796" s="406"/>
      <c r="G796" s="406"/>
      <c r="H796" s="406"/>
      <c r="I796" s="410"/>
      <c r="J796" s="406"/>
    </row>
    <row r="797" spans="1:10" s="386" customFormat="1" x14ac:dyDescent="0.2">
      <c r="A797" s="341" t="s">
        <v>689</v>
      </c>
      <c r="B797" s="873" t="s">
        <v>1244</v>
      </c>
      <c r="C797" s="31" t="s">
        <v>1228</v>
      </c>
      <c r="D797" s="198" t="s">
        <v>27</v>
      </c>
      <c r="E797" s="406"/>
      <c r="F797" s="406"/>
      <c r="G797" s="406"/>
      <c r="H797" s="406"/>
      <c r="I797" s="406"/>
      <c r="J797" s="406"/>
    </row>
    <row r="798" spans="1:10" x14ac:dyDescent="0.2">
      <c r="A798" s="341" t="s">
        <v>930</v>
      </c>
      <c r="B798" s="873" t="s">
        <v>1242</v>
      </c>
      <c r="C798" s="31" t="s">
        <v>1228</v>
      </c>
      <c r="D798" s="198" t="s">
        <v>191</v>
      </c>
      <c r="E798" s="406"/>
      <c r="F798" s="406"/>
      <c r="G798" s="406"/>
      <c r="H798" s="406"/>
      <c r="I798" s="410"/>
      <c r="J798" s="406"/>
    </row>
    <row r="799" spans="1:10" x14ac:dyDescent="0.2">
      <c r="A799" s="341" t="s">
        <v>931</v>
      </c>
      <c r="B799" s="873" t="s">
        <v>1229</v>
      </c>
      <c r="C799" s="31" t="s">
        <v>1228</v>
      </c>
      <c r="D799" s="198" t="s">
        <v>1243</v>
      </c>
      <c r="E799" s="406"/>
      <c r="F799" s="406"/>
      <c r="G799" s="406"/>
      <c r="H799" s="406"/>
      <c r="I799" s="410"/>
      <c r="J799" s="406"/>
    </row>
    <row r="800" spans="1:10" x14ac:dyDescent="0.2">
      <c r="A800" s="341" t="s">
        <v>932</v>
      </c>
      <c r="B800" s="873" t="s">
        <v>118</v>
      </c>
      <c r="C800" s="31" t="s">
        <v>431</v>
      </c>
      <c r="D800" s="198" t="s">
        <v>81</v>
      </c>
      <c r="E800" s="406"/>
      <c r="F800" s="406"/>
      <c r="G800" s="406"/>
      <c r="H800" s="406"/>
      <c r="I800" s="410"/>
      <c r="J800" s="406"/>
    </row>
    <row r="801" spans="1:10" x14ac:dyDescent="0.2">
      <c r="A801" s="344"/>
      <c r="B801" s="365"/>
      <c r="C801" s="365"/>
      <c r="D801" s="20"/>
      <c r="E801" s="670"/>
      <c r="F801" s="670"/>
      <c r="G801" s="670"/>
      <c r="H801" s="670"/>
      <c r="I801" s="671"/>
      <c r="J801" s="672"/>
    </row>
    <row r="802" spans="1:10" x14ac:dyDescent="0.2">
      <c r="A802" s="113" t="s">
        <v>880</v>
      </c>
      <c r="B802" s="114" t="s">
        <v>879</v>
      </c>
      <c r="C802" s="114"/>
      <c r="D802" s="114"/>
      <c r="E802" s="458"/>
      <c r="F802" s="458"/>
      <c r="G802" s="458"/>
      <c r="H802" s="458"/>
      <c r="I802" s="458"/>
      <c r="J802" s="458"/>
    </row>
    <row r="803" spans="1:10" x14ac:dyDescent="0.2">
      <c r="A803" s="344" t="s">
        <v>881</v>
      </c>
      <c r="B803" s="692" t="s">
        <v>79</v>
      </c>
      <c r="C803" s="31" t="s">
        <v>1228</v>
      </c>
      <c r="D803" s="874" t="s">
        <v>1230</v>
      </c>
      <c r="E803" s="670"/>
      <c r="F803" s="670"/>
      <c r="G803" s="670"/>
      <c r="H803" s="670"/>
      <c r="I803" s="671"/>
      <c r="J803" s="672"/>
    </row>
    <row r="804" spans="1:10" x14ac:dyDescent="0.2">
      <c r="A804" s="344" t="s">
        <v>882</v>
      </c>
      <c r="B804" s="692" t="s">
        <v>80</v>
      </c>
      <c r="C804" s="198" t="s">
        <v>81</v>
      </c>
      <c r="D804" s="875"/>
      <c r="E804" s="670"/>
      <c r="F804" s="670"/>
      <c r="G804" s="670"/>
      <c r="H804" s="670"/>
      <c r="I804" s="671"/>
      <c r="J804" s="672"/>
    </row>
    <row r="805" spans="1:10" ht="15" x14ac:dyDescent="0.25">
      <c r="A805" s="344" t="s">
        <v>883</v>
      </c>
      <c r="B805" s="693" t="s">
        <v>82</v>
      </c>
      <c r="C805" s="876"/>
      <c r="D805" s="875"/>
      <c r="E805" s="670"/>
      <c r="F805" s="670"/>
      <c r="G805" s="670"/>
      <c r="H805" s="670"/>
      <c r="I805" s="671"/>
      <c r="J805" s="672"/>
    </row>
    <row r="806" spans="1:10" x14ac:dyDescent="0.2">
      <c r="A806" s="344" t="s">
        <v>884</v>
      </c>
      <c r="B806" s="692" t="s">
        <v>84</v>
      </c>
      <c r="C806" s="198" t="s">
        <v>81</v>
      </c>
      <c r="D806" s="875"/>
      <c r="E806" s="670"/>
      <c r="F806" s="670"/>
      <c r="G806" s="670"/>
      <c r="H806" s="670"/>
      <c r="I806" s="671"/>
      <c r="J806" s="672"/>
    </row>
    <row r="807" spans="1:10" x14ac:dyDescent="0.2">
      <c r="A807" s="344" t="s">
        <v>1031</v>
      </c>
      <c r="B807" s="692" t="s">
        <v>86</v>
      </c>
      <c r="C807" s="198" t="s">
        <v>81</v>
      </c>
      <c r="D807" s="875"/>
      <c r="E807" s="670"/>
      <c r="F807" s="670"/>
      <c r="G807" s="670"/>
      <c r="H807" s="670"/>
      <c r="I807" s="671"/>
      <c r="J807" s="672"/>
    </row>
    <row r="808" spans="1:10" x14ac:dyDescent="0.2">
      <c r="A808" s="344" t="s">
        <v>1032</v>
      </c>
      <c r="B808" s="693" t="s">
        <v>87</v>
      </c>
      <c r="C808" s="365"/>
      <c r="D808" s="674"/>
      <c r="E808" s="670"/>
      <c r="F808" s="670"/>
      <c r="G808" s="670"/>
      <c r="H808" s="670"/>
      <c r="I808" s="671"/>
      <c r="J808" s="672"/>
    </row>
    <row r="809" spans="1:10" x14ac:dyDescent="0.2">
      <c r="A809" s="344" t="s">
        <v>1033</v>
      </c>
      <c r="B809" s="692" t="s">
        <v>88</v>
      </c>
      <c r="C809" s="365"/>
      <c r="D809" s="674"/>
      <c r="E809" s="670"/>
      <c r="F809" s="670"/>
      <c r="G809" s="670"/>
      <c r="H809" s="670"/>
      <c r="I809" s="671"/>
      <c r="J809" s="672"/>
    </row>
    <row r="810" spans="1:10" x14ac:dyDescent="0.2">
      <c r="A810" s="344"/>
      <c r="B810" s="365"/>
      <c r="C810" s="365"/>
      <c r="D810" s="674"/>
      <c r="E810" s="670"/>
      <c r="F810" s="670"/>
      <c r="G810" s="670"/>
      <c r="H810" s="670"/>
      <c r="I810" s="671"/>
      <c r="J810" s="672"/>
    </row>
    <row r="811" spans="1:10" x14ac:dyDescent="0.2">
      <c r="A811" s="113" t="s">
        <v>885</v>
      </c>
      <c r="B811" s="114" t="s">
        <v>678</v>
      </c>
      <c r="C811" s="114"/>
      <c r="D811" s="114"/>
      <c r="E811" s="458"/>
      <c r="F811" s="458"/>
      <c r="G811" s="458"/>
      <c r="H811" s="458"/>
      <c r="I811" s="458"/>
      <c r="J811" s="458"/>
    </row>
    <row r="812" spans="1:10" x14ac:dyDescent="0.2">
      <c r="A812" s="344" t="s">
        <v>933</v>
      </c>
      <c r="B812" s="365" t="s">
        <v>679</v>
      </c>
      <c r="C812" s="877" t="s">
        <v>127</v>
      </c>
      <c r="D812" s="878" t="s">
        <v>596</v>
      </c>
      <c r="E812" s="670"/>
      <c r="F812" s="670"/>
      <c r="G812" s="670"/>
      <c r="H812" s="513">
        <f>SUM(E812:G812)</f>
        <v>0</v>
      </c>
      <c r="I812" s="671"/>
      <c r="J812" s="672"/>
    </row>
    <row r="813" spans="1:10" x14ac:dyDescent="0.2">
      <c r="A813" s="344" t="s">
        <v>934</v>
      </c>
      <c r="B813" s="365" t="s">
        <v>684</v>
      </c>
      <c r="C813" s="878"/>
      <c r="D813" s="878"/>
      <c r="E813" s="670"/>
      <c r="F813" s="670"/>
      <c r="G813" s="670"/>
      <c r="H813" s="513"/>
      <c r="I813" s="671"/>
      <c r="J813" s="672"/>
    </row>
    <row r="814" spans="1:10" x14ac:dyDescent="0.2">
      <c r="A814" s="344" t="s">
        <v>83</v>
      </c>
      <c r="B814" s="365" t="s">
        <v>480</v>
      </c>
      <c r="C814" s="878"/>
      <c r="D814" s="878"/>
      <c r="E814" s="670"/>
      <c r="F814" s="670"/>
      <c r="G814" s="670"/>
      <c r="H814" s="513"/>
      <c r="I814" s="671"/>
      <c r="J814" s="672"/>
    </row>
    <row r="815" spans="1:10" x14ac:dyDescent="0.2">
      <c r="A815" s="344" t="s">
        <v>85</v>
      </c>
      <c r="B815" s="365" t="s">
        <v>680</v>
      </c>
      <c r="C815" s="877" t="s">
        <v>127</v>
      </c>
      <c r="D815" s="878" t="s">
        <v>137</v>
      </c>
      <c r="E815" s="670"/>
      <c r="F815" s="670"/>
      <c r="G815" s="670"/>
      <c r="H815" s="81">
        <f t="shared" ref="H815:H821" si="9">IFERROR(AVERAGEA(E815:G815),0)</f>
        <v>0</v>
      </c>
      <c r="I815" s="671"/>
      <c r="J815" s="672"/>
    </row>
    <row r="816" spans="1:10" x14ac:dyDescent="0.2">
      <c r="A816" s="344" t="s">
        <v>280</v>
      </c>
      <c r="B816" s="365" t="s">
        <v>637</v>
      </c>
      <c r="C816" s="877" t="s">
        <v>127</v>
      </c>
      <c r="D816" s="878" t="s">
        <v>137</v>
      </c>
      <c r="E816" s="670"/>
      <c r="F816" s="670"/>
      <c r="G816" s="670"/>
      <c r="H816" s="81">
        <f t="shared" si="9"/>
        <v>0</v>
      </c>
      <c r="I816" s="671"/>
      <c r="J816" s="672"/>
    </row>
    <row r="817" spans="1:10" x14ac:dyDescent="0.2">
      <c r="A817" s="344" t="s">
        <v>281</v>
      </c>
      <c r="B817" s="365" t="s">
        <v>681</v>
      </c>
      <c r="C817" s="877" t="s">
        <v>127</v>
      </c>
      <c r="D817" s="878" t="s">
        <v>137</v>
      </c>
      <c r="E817" s="670"/>
      <c r="F817" s="670"/>
      <c r="G817" s="670"/>
      <c r="H817" s="81">
        <f t="shared" si="9"/>
        <v>0</v>
      </c>
      <c r="I817" s="671"/>
      <c r="J817" s="672"/>
    </row>
    <row r="818" spans="1:10" x14ac:dyDescent="0.2">
      <c r="A818" s="344" t="s">
        <v>282</v>
      </c>
      <c r="B818" s="365" t="s">
        <v>682</v>
      </c>
      <c r="C818" s="877" t="s">
        <v>127</v>
      </c>
      <c r="D818" s="878" t="s">
        <v>137</v>
      </c>
      <c r="E818" s="670"/>
      <c r="F818" s="670"/>
      <c r="G818" s="670"/>
      <c r="H818" s="81">
        <f t="shared" si="9"/>
        <v>0</v>
      </c>
      <c r="I818" s="671"/>
      <c r="J818" s="672"/>
    </row>
    <row r="819" spans="1:10" x14ac:dyDescent="0.2">
      <c r="A819" s="344" t="s">
        <v>935</v>
      </c>
      <c r="B819" s="365" t="s">
        <v>683</v>
      </c>
      <c r="C819" s="877" t="s">
        <v>127</v>
      </c>
      <c r="D819" s="878" t="s">
        <v>137</v>
      </c>
      <c r="E819" s="670"/>
      <c r="F819" s="670"/>
      <c r="G819" s="670"/>
      <c r="H819" s="81">
        <f t="shared" si="9"/>
        <v>0</v>
      </c>
      <c r="I819" s="671"/>
      <c r="J819" s="672"/>
    </row>
    <row r="820" spans="1:10" x14ac:dyDescent="0.2">
      <c r="A820" s="344" t="s">
        <v>936</v>
      </c>
      <c r="B820" s="365" t="s">
        <v>65</v>
      </c>
      <c r="C820" s="877" t="s">
        <v>127</v>
      </c>
      <c r="D820" s="878" t="s">
        <v>137</v>
      </c>
      <c r="E820" s="670"/>
      <c r="F820" s="670"/>
      <c r="G820" s="670"/>
      <c r="H820" s="81">
        <f t="shared" si="9"/>
        <v>0</v>
      </c>
      <c r="I820" s="671"/>
      <c r="J820" s="672"/>
    </row>
    <row r="821" spans="1:10" x14ac:dyDescent="0.2">
      <c r="A821" s="344" t="s">
        <v>937</v>
      </c>
      <c r="B821" s="364" t="s">
        <v>685</v>
      </c>
      <c r="C821" s="31" t="s">
        <v>127</v>
      </c>
      <c r="D821" s="871" t="s">
        <v>1165</v>
      </c>
      <c r="E821" s="406"/>
      <c r="F821" s="406"/>
      <c r="G821" s="406"/>
      <c r="H821" s="81">
        <f t="shared" si="9"/>
        <v>0</v>
      </c>
      <c r="I821" s="406"/>
      <c r="J821" s="406"/>
    </row>
    <row r="822" spans="1:10" x14ac:dyDescent="0.2">
      <c r="A822" s="21" t="s">
        <v>938</v>
      </c>
      <c r="B822" s="366" t="s">
        <v>247</v>
      </c>
      <c r="C822" s="21" t="s">
        <v>248</v>
      </c>
      <c r="D822" s="367"/>
      <c r="E822" s="500" t="s">
        <v>438</v>
      </c>
      <c r="F822" s="500" t="s">
        <v>438</v>
      </c>
      <c r="G822" s="500" t="s">
        <v>438</v>
      </c>
      <c r="H822" s="500" t="s">
        <v>438</v>
      </c>
      <c r="I822" s="500" t="s">
        <v>438</v>
      </c>
      <c r="J822" s="514"/>
    </row>
    <row r="823" spans="1:10" s="386" customFormat="1" x14ac:dyDescent="0.2">
      <c r="A823" s="368"/>
      <c r="B823" s="80"/>
      <c r="C823" s="80"/>
      <c r="D823" s="369"/>
      <c r="E823" s="515"/>
      <c r="F823" s="515"/>
      <c r="G823" s="515"/>
      <c r="H823" s="396"/>
      <c r="I823" s="396"/>
      <c r="J823" s="515"/>
    </row>
    <row r="824" spans="1:10" ht="15" thickBot="1" x14ac:dyDescent="0.25">
      <c r="A824" s="1044"/>
      <c r="B824" s="1045"/>
      <c r="C824" s="1046"/>
      <c r="D824" s="1046"/>
      <c r="E824" s="1046"/>
      <c r="F824" s="1046"/>
      <c r="G824" s="1046"/>
      <c r="H824" s="1047"/>
      <c r="I824" s="1048"/>
      <c r="J824" s="1048"/>
    </row>
    <row r="825" spans="1:10" ht="15.75" thickBot="1" x14ac:dyDescent="0.25">
      <c r="A825" s="1049"/>
      <c r="B825" s="537" t="s">
        <v>690</v>
      </c>
      <c r="C825" s="1046"/>
      <c r="D825" s="1046"/>
      <c r="E825" s="1046"/>
      <c r="F825" s="1046"/>
      <c r="G825" s="1046"/>
      <c r="H825" s="1047"/>
      <c r="I825" s="38"/>
      <c r="J825" s="1050"/>
    </row>
    <row r="826" spans="1:10" ht="15.75" thickBot="1" x14ac:dyDescent="0.25">
      <c r="A826" s="538">
        <v>0</v>
      </c>
      <c r="B826" s="539" t="s">
        <v>691</v>
      </c>
      <c r="C826" s="1046"/>
      <c r="D826" s="1046"/>
      <c r="E826" s="1046"/>
      <c r="F826" s="1046"/>
      <c r="G826" s="1046"/>
      <c r="H826" s="1047"/>
      <c r="I826" s="1048"/>
      <c r="J826" s="1048"/>
    </row>
    <row r="827" spans="1:10" ht="15" x14ac:dyDescent="0.2">
      <c r="A827" s="1051"/>
      <c r="B827" s="540" t="s">
        <v>692</v>
      </c>
      <c r="C827" s="1046"/>
      <c r="D827" s="1046"/>
      <c r="E827" s="1046"/>
      <c r="F827" s="1046"/>
      <c r="G827" s="1046"/>
      <c r="H827" s="1047"/>
      <c r="I827" s="38"/>
      <c r="J827" s="1050"/>
    </row>
    <row r="828" spans="1:10" ht="15.75" thickBot="1" x14ac:dyDescent="0.25">
      <c r="A828" s="185" t="s">
        <v>438</v>
      </c>
      <c r="B828" s="541" t="s">
        <v>693</v>
      </c>
      <c r="C828" s="1046"/>
      <c r="D828" s="1046"/>
      <c r="E828" s="1046"/>
      <c r="F828" s="1046"/>
      <c r="G828" s="1046"/>
      <c r="H828" s="1047"/>
      <c r="I828" s="38"/>
      <c r="J828" s="1050"/>
    </row>
    <row r="829" spans="1:10" ht="15.75" thickBot="1" x14ac:dyDescent="0.25">
      <c r="A829" s="542"/>
      <c r="B829" s="541" t="s">
        <v>694</v>
      </c>
      <c r="C829" s="1046"/>
      <c r="D829" s="1046"/>
      <c r="E829" s="1046"/>
      <c r="F829" s="1046"/>
      <c r="G829" s="1046"/>
      <c r="H829" s="1047"/>
      <c r="I829" s="38"/>
      <c r="J829" s="1050"/>
    </row>
    <row r="830" spans="1:10" ht="15" x14ac:dyDescent="0.2">
      <c r="A830" s="1052"/>
      <c r="B830" s="1053"/>
      <c r="C830" s="1046"/>
      <c r="D830" s="1046"/>
      <c r="E830" s="1046"/>
      <c r="F830" s="1046"/>
      <c r="G830" s="1046"/>
      <c r="H830" s="1047"/>
      <c r="I830" s="1047"/>
      <c r="J830" s="1046"/>
    </row>
    <row r="831" spans="1:10" ht="15" x14ac:dyDescent="0.2">
      <c r="A831" s="1052"/>
      <c r="B831" s="1053"/>
      <c r="C831" s="1046"/>
      <c r="D831" s="1046"/>
      <c r="E831" s="1046"/>
      <c r="F831" s="1046"/>
      <c r="G831" s="1046"/>
      <c r="H831" s="1047"/>
      <c r="I831" s="1047"/>
      <c r="J831" s="1046"/>
    </row>
    <row r="832" spans="1:10" ht="15" x14ac:dyDescent="0.2">
      <c r="A832" s="1052"/>
      <c r="B832" s="1053"/>
      <c r="C832" s="1046"/>
      <c r="D832" s="1046"/>
      <c r="E832" s="1046"/>
      <c r="F832" s="1046"/>
      <c r="G832" s="1046"/>
      <c r="H832" s="1047"/>
      <c r="I832" s="1047"/>
      <c r="J832" s="1046"/>
    </row>
    <row r="833" spans="1:10" ht="15" x14ac:dyDescent="0.2">
      <c r="A833" s="1052"/>
      <c r="B833" s="1053"/>
      <c r="C833" s="1046"/>
      <c r="D833" s="1046"/>
      <c r="E833" s="1046"/>
      <c r="F833" s="1046"/>
      <c r="G833" s="1046"/>
      <c r="H833" s="1047"/>
      <c r="I833" s="1047"/>
      <c r="J833" s="1046"/>
    </row>
    <row r="834" spans="1:10" x14ac:dyDescent="0.2">
      <c r="A834" s="1233" t="s">
        <v>902</v>
      </c>
      <c r="B834" s="1233"/>
      <c r="C834" s="1233"/>
      <c r="D834" s="1233"/>
      <c r="E834" s="1233"/>
      <c r="F834" s="1233"/>
      <c r="G834" s="1233"/>
      <c r="H834" s="1233"/>
      <c r="I834" s="1233"/>
      <c r="J834" s="1233"/>
    </row>
    <row r="835" spans="1:10" x14ac:dyDescent="0.2">
      <c r="A835" s="1233"/>
      <c r="B835" s="1233"/>
      <c r="C835" s="1233"/>
      <c r="D835" s="1233"/>
      <c r="E835" s="1233"/>
      <c r="F835" s="1233"/>
      <c r="G835" s="1233"/>
      <c r="H835" s="1233"/>
      <c r="I835" s="1233"/>
      <c r="J835" s="1233"/>
    </row>
    <row r="836" spans="1:10" ht="15" x14ac:dyDescent="0.2">
      <c r="A836" s="1054"/>
      <c r="B836" s="1055"/>
      <c r="C836" s="714"/>
      <c r="D836" s="1056"/>
      <c r="E836" s="1057"/>
      <c r="F836" s="1057"/>
      <c r="G836" s="1057"/>
      <c r="H836" s="1058"/>
      <c r="I836" s="1056"/>
      <c r="J836" s="1056"/>
    </row>
    <row r="837" spans="1:10" ht="13.9" customHeight="1" x14ac:dyDescent="0.2">
      <c r="A837" s="1054"/>
      <c r="B837" s="1055"/>
      <c r="C837" s="714"/>
      <c r="D837" s="1056"/>
      <c r="E837" s="1057"/>
      <c r="F837" s="1057"/>
      <c r="G837" s="1057"/>
      <c r="H837" s="1058"/>
      <c r="I837" s="1056"/>
      <c r="J837" s="1056"/>
    </row>
    <row r="838" spans="1:10" ht="15" x14ac:dyDescent="0.2">
      <c r="A838" s="1054"/>
      <c r="B838" s="1055"/>
      <c r="C838" s="714"/>
      <c r="D838" s="1056"/>
      <c r="E838" s="1057"/>
      <c r="F838" s="1057"/>
      <c r="G838" s="1057"/>
      <c r="H838" s="1058"/>
      <c r="I838" s="1056"/>
      <c r="J838" s="1056"/>
    </row>
    <row r="839" spans="1:10" ht="15" x14ac:dyDescent="0.2">
      <c r="A839" s="1234" t="s">
        <v>545</v>
      </c>
      <c r="B839" s="1234"/>
      <c r="C839" s="1234"/>
      <c r="D839" s="1234"/>
      <c r="E839" s="1234"/>
      <c r="F839" s="1234"/>
      <c r="G839" s="1234"/>
      <c r="H839" s="1234"/>
      <c r="I839" s="1234"/>
      <c r="J839" s="1234"/>
    </row>
    <row r="840" spans="1:10" ht="15" x14ac:dyDescent="0.2">
      <c r="A840" s="1059"/>
      <c r="B840" s="1060"/>
      <c r="C840" s="1061"/>
      <c r="D840" s="1059"/>
      <c r="E840" s="1060"/>
      <c r="F840" s="1060"/>
      <c r="G840" s="1060"/>
      <c r="H840" s="1062"/>
      <c r="I840" s="1059"/>
      <c r="J840" s="1059"/>
    </row>
    <row r="841" spans="1:10" ht="15" x14ac:dyDescent="0.2">
      <c r="A841" s="1059"/>
      <c r="B841" s="1060"/>
      <c r="C841" s="1061"/>
      <c r="D841" s="1059"/>
      <c r="E841" s="1060"/>
      <c r="F841" s="1060"/>
      <c r="G841" s="1060"/>
      <c r="H841" s="1062"/>
      <c r="I841" s="1235" t="s">
        <v>300</v>
      </c>
      <c r="J841" s="1235"/>
    </row>
    <row r="842" spans="1:10" ht="15" x14ac:dyDescent="0.2">
      <c r="A842" s="1219" t="s">
        <v>301</v>
      </c>
      <c r="B842" s="1219"/>
      <c r="C842" s="1061"/>
      <c r="D842" s="1059"/>
      <c r="E842" s="1060"/>
      <c r="F842" s="1060"/>
      <c r="G842" s="1060"/>
      <c r="H842" s="1062"/>
      <c r="I842" s="1059"/>
      <c r="J842" s="1059"/>
    </row>
    <row r="843" spans="1:10" ht="15" x14ac:dyDescent="0.2">
      <c r="A843" s="1059"/>
      <c r="B843" s="1060"/>
      <c r="C843" s="1061"/>
      <c r="D843" s="1059"/>
      <c r="E843" s="1060"/>
      <c r="F843" s="1060"/>
      <c r="G843" s="1060"/>
      <c r="H843" s="1062"/>
      <c r="I843" s="1059"/>
      <c r="J843" s="1059"/>
    </row>
    <row r="844" spans="1:10" ht="15" x14ac:dyDescent="0.2">
      <c r="A844" s="1219" t="s">
        <v>302</v>
      </c>
      <c r="B844" s="1219"/>
      <c r="C844" s="1061"/>
      <c r="D844" s="1059"/>
      <c r="E844" s="1060"/>
      <c r="F844" s="1060"/>
      <c r="G844" s="1060"/>
      <c r="H844" s="1062"/>
      <c r="I844" s="1059"/>
      <c r="J844" s="1059"/>
    </row>
    <row r="845" spans="1:10" x14ac:dyDescent="0.2">
      <c r="A845" s="1063"/>
      <c r="B845" s="1064"/>
      <c r="C845" s="1064"/>
      <c r="D845" s="1063"/>
      <c r="E845" s="1063"/>
      <c r="F845" s="1063"/>
      <c r="G845" s="1063"/>
      <c r="H845" s="1065"/>
      <c r="I845" s="1063"/>
      <c r="J845" s="1066"/>
    </row>
    <row r="846" spans="1:10" x14ac:dyDescent="0.2">
      <c r="A846" s="1063"/>
      <c r="B846" s="1064"/>
      <c r="C846" s="1064"/>
      <c r="D846" s="1063"/>
      <c r="E846" s="1063"/>
      <c r="F846" s="1063"/>
      <c r="G846" s="1063"/>
      <c r="H846" s="1065"/>
      <c r="I846" s="1065"/>
      <c r="J846" s="1066"/>
    </row>
    <row r="847" spans="1:10" x14ac:dyDescent="0.2">
      <c r="A847" s="1063"/>
      <c r="B847" s="1064"/>
      <c r="C847" s="1064"/>
      <c r="D847" s="1063"/>
      <c r="E847" s="1063"/>
      <c r="F847" s="1063"/>
      <c r="G847" s="1063"/>
      <c r="H847" s="1065"/>
      <c r="I847" s="1065"/>
      <c r="J847" s="1066"/>
    </row>
    <row r="848" spans="1:10" x14ac:dyDescent="0.2">
      <c r="A848" s="1063"/>
      <c r="B848" s="1064"/>
      <c r="C848" s="1064"/>
      <c r="D848" s="1063"/>
      <c r="E848" s="1063"/>
      <c r="F848" s="1063"/>
      <c r="G848" s="1063"/>
      <c r="H848" s="1065"/>
      <c r="I848" s="1065"/>
      <c r="J848" s="1066"/>
    </row>
    <row r="849" spans="1:10" x14ac:dyDescent="0.2">
      <c r="A849" s="1067"/>
      <c r="B849" s="1068"/>
      <c r="C849" s="1068"/>
      <c r="D849" s="1063"/>
      <c r="E849" s="1063"/>
      <c r="F849" s="1063"/>
      <c r="G849" s="1063"/>
      <c r="H849" s="1063"/>
      <c r="I849" s="1065"/>
      <c r="J849" s="1066"/>
    </row>
    <row r="850" spans="1:10" x14ac:dyDescent="0.2">
      <c r="A850" s="516"/>
      <c r="B850" s="517"/>
      <c r="C850" s="517"/>
      <c r="D850" s="516"/>
      <c r="E850" s="516"/>
      <c r="F850" s="516"/>
      <c r="G850" s="516"/>
      <c r="H850" s="518"/>
      <c r="I850" s="518"/>
    </row>
    <row r="851" spans="1:10" x14ac:dyDescent="0.2">
      <c r="A851" s="516"/>
      <c r="B851" s="517"/>
      <c r="C851" s="517"/>
      <c r="D851" s="516"/>
      <c r="E851" s="516"/>
      <c r="F851" s="516"/>
      <c r="G851" s="516"/>
      <c r="H851" s="518"/>
      <c r="I851" s="518"/>
    </row>
    <row r="852" spans="1:10" x14ac:dyDescent="0.2">
      <c r="A852" s="516"/>
      <c r="B852" s="517"/>
      <c r="C852" s="517"/>
      <c r="D852" s="516"/>
      <c r="E852" s="516"/>
      <c r="F852" s="516"/>
      <c r="G852" s="516"/>
      <c r="H852" s="518"/>
      <c r="I852" s="516"/>
    </row>
    <row r="853" spans="1:10" x14ac:dyDescent="0.2">
      <c r="A853" s="516"/>
      <c r="B853" s="517"/>
      <c r="C853" s="517"/>
      <c r="D853" s="516"/>
      <c r="E853" s="516"/>
      <c r="F853" s="516"/>
      <c r="G853" s="516"/>
      <c r="H853" s="518"/>
      <c r="I853" s="518"/>
    </row>
    <row r="854" spans="1:10" x14ac:dyDescent="0.2">
      <c r="A854" s="516"/>
      <c r="B854" s="517"/>
      <c r="C854" s="517"/>
      <c r="D854" s="516"/>
      <c r="E854" s="516"/>
      <c r="F854" s="516"/>
      <c r="G854" s="516"/>
      <c r="H854" s="518"/>
      <c r="I854" s="516"/>
    </row>
    <row r="855" spans="1:10" x14ac:dyDescent="0.2">
      <c r="A855" s="516"/>
      <c r="B855" s="517"/>
      <c r="C855" s="517"/>
      <c r="D855" s="516"/>
      <c r="E855" s="516"/>
      <c r="F855" s="516"/>
      <c r="G855" s="516"/>
      <c r="H855" s="518"/>
      <c r="I855" s="518"/>
    </row>
    <row r="856" spans="1:10" x14ac:dyDescent="0.2">
      <c r="A856" s="516"/>
      <c r="B856" s="517"/>
      <c r="C856" s="517"/>
      <c r="D856" s="516"/>
      <c r="E856" s="516"/>
      <c r="F856" s="516"/>
      <c r="G856" s="516"/>
      <c r="H856" s="518"/>
      <c r="I856" s="518"/>
    </row>
    <row r="857" spans="1:10" x14ac:dyDescent="0.2">
      <c r="A857" s="520"/>
      <c r="B857" s="521"/>
      <c r="C857" s="521"/>
      <c r="D857" s="516"/>
      <c r="E857" s="516"/>
      <c r="F857" s="516"/>
      <c r="G857" s="516"/>
      <c r="H857" s="516"/>
      <c r="I857" s="518"/>
    </row>
    <row r="858" spans="1:10" x14ac:dyDescent="0.2">
      <c r="A858" s="516"/>
      <c r="B858" s="517"/>
      <c r="C858" s="517"/>
      <c r="D858" s="516"/>
      <c r="E858" s="516"/>
      <c r="F858" s="516"/>
      <c r="G858" s="516"/>
      <c r="H858" s="518"/>
      <c r="I858" s="518"/>
    </row>
    <row r="859" spans="1:10" x14ac:dyDescent="0.2">
      <c r="A859" s="516"/>
      <c r="B859" s="517"/>
      <c r="C859" s="517"/>
      <c r="D859" s="516"/>
      <c r="E859" s="516"/>
      <c r="F859" s="516"/>
      <c r="G859" s="516"/>
      <c r="H859" s="518"/>
      <c r="I859" s="518"/>
    </row>
    <row r="860" spans="1:10" x14ac:dyDescent="0.2">
      <c r="A860" s="516"/>
      <c r="B860" s="517"/>
      <c r="C860" s="517"/>
      <c r="D860" s="516"/>
      <c r="E860" s="516"/>
      <c r="F860" s="516"/>
      <c r="G860" s="516"/>
      <c r="H860" s="518"/>
      <c r="I860" s="518"/>
    </row>
    <row r="861" spans="1:10" x14ac:dyDescent="0.2">
      <c r="A861" s="516"/>
      <c r="B861" s="517"/>
      <c r="C861" s="517"/>
      <c r="D861" s="516"/>
      <c r="E861" s="516"/>
      <c r="F861" s="516"/>
      <c r="G861" s="516"/>
      <c r="H861" s="518"/>
      <c r="I861" s="518"/>
    </row>
    <row r="862" spans="1:10" x14ac:dyDescent="0.2">
      <c r="A862" s="516"/>
      <c r="B862" s="517"/>
      <c r="C862" s="517"/>
      <c r="D862" s="516"/>
      <c r="E862" s="516"/>
      <c r="F862" s="516"/>
      <c r="G862" s="516"/>
      <c r="H862" s="518"/>
      <c r="I862" s="522"/>
    </row>
    <row r="863" spans="1:10" x14ac:dyDescent="0.2">
      <c r="A863" s="516"/>
      <c r="B863" s="517"/>
      <c r="C863" s="517"/>
      <c r="D863" s="516"/>
      <c r="E863" s="516"/>
      <c r="F863" s="516"/>
      <c r="G863" s="516"/>
      <c r="H863" s="518"/>
      <c r="I863" s="522"/>
    </row>
    <row r="864" spans="1:10" x14ac:dyDescent="0.2">
      <c r="A864" s="520"/>
      <c r="B864" s="521"/>
      <c r="C864" s="521"/>
      <c r="D864" s="516"/>
      <c r="E864" s="516"/>
      <c r="F864" s="516"/>
      <c r="G864" s="516"/>
      <c r="H864" s="516"/>
      <c r="I864" s="522"/>
    </row>
    <row r="865" spans="1:9" x14ac:dyDescent="0.2">
      <c r="A865" s="516"/>
      <c r="B865" s="517"/>
      <c r="C865" s="517"/>
      <c r="D865" s="516"/>
      <c r="E865" s="516"/>
      <c r="F865" s="516"/>
      <c r="G865" s="516"/>
      <c r="H865" s="518"/>
      <c r="I865" s="522"/>
    </row>
    <row r="866" spans="1:9" x14ac:dyDescent="0.2">
      <c r="A866" s="516"/>
      <c r="B866" s="517"/>
      <c r="C866" s="517"/>
      <c r="D866" s="516"/>
      <c r="E866" s="516"/>
      <c r="F866" s="516"/>
      <c r="G866" s="516"/>
      <c r="H866" s="516"/>
      <c r="I866" s="522"/>
    </row>
    <row r="867" spans="1:9" x14ac:dyDescent="0.2">
      <c r="A867" s="516"/>
      <c r="B867" s="517"/>
      <c r="C867" s="517"/>
      <c r="D867" s="516"/>
      <c r="E867" s="516"/>
      <c r="F867" s="516"/>
      <c r="G867" s="516"/>
      <c r="H867" s="518"/>
      <c r="I867" s="522"/>
    </row>
    <row r="868" spans="1:9" x14ac:dyDescent="0.2">
      <c r="A868" s="516"/>
      <c r="B868" s="517"/>
      <c r="C868" s="517"/>
      <c r="D868" s="516"/>
      <c r="E868" s="516"/>
      <c r="F868" s="516"/>
      <c r="G868" s="516"/>
      <c r="H868" s="518"/>
      <c r="I868" s="516"/>
    </row>
    <row r="869" spans="1:9" x14ac:dyDescent="0.2">
      <c r="A869" s="516"/>
      <c r="B869" s="517"/>
      <c r="C869" s="517"/>
      <c r="D869" s="516"/>
      <c r="E869" s="516"/>
      <c r="F869" s="516"/>
      <c r="G869" s="516"/>
      <c r="H869" s="518"/>
      <c r="I869" s="522"/>
    </row>
    <row r="870" spans="1:9" x14ac:dyDescent="0.2">
      <c r="A870" s="516"/>
      <c r="B870" s="517"/>
      <c r="C870" s="517"/>
      <c r="D870" s="516"/>
      <c r="E870" s="516"/>
      <c r="F870" s="516"/>
      <c r="G870" s="516"/>
      <c r="H870" s="518"/>
      <c r="I870" s="516"/>
    </row>
    <row r="871" spans="1:9" x14ac:dyDescent="0.2">
      <c r="A871" s="516"/>
      <c r="B871" s="517"/>
      <c r="C871" s="517"/>
      <c r="D871" s="516"/>
      <c r="E871" s="516"/>
      <c r="F871" s="516"/>
      <c r="G871" s="516"/>
      <c r="H871" s="518"/>
      <c r="I871" s="522"/>
    </row>
    <row r="872" spans="1:9" x14ac:dyDescent="0.2">
      <c r="A872" s="516"/>
      <c r="B872" s="517"/>
      <c r="C872" s="517"/>
      <c r="D872" s="516"/>
      <c r="E872" s="516"/>
      <c r="F872" s="516"/>
      <c r="G872" s="516"/>
      <c r="H872" s="518"/>
      <c r="I872" s="522"/>
    </row>
    <row r="873" spans="1:9" x14ac:dyDescent="0.2">
      <c r="A873" s="516"/>
      <c r="B873" s="517"/>
      <c r="C873" s="517"/>
      <c r="D873" s="516"/>
      <c r="E873" s="516"/>
      <c r="F873" s="516"/>
      <c r="G873" s="516"/>
      <c r="H873" s="518"/>
      <c r="I873" s="522"/>
    </row>
    <row r="874" spans="1:9" x14ac:dyDescent="0.2">
      <c r="A874" s="516"/>
      <c r="B874" s="517"/>
      <c r="C874" s="517"/>
      <c r="D874" s="516"/>
      <c r="E874" s="516"/>
      <c r="F874" s="516"/>
      <c r="G874" s="516"/>
      <c r="H874" s="522"/>
    </row>
    <row r="875" spans="1:9" x14ac:dyDescent="0.2">
      <c r="A875" s="523"/>
      <c r="B875" s="523"/>
      <c r="C875" s="523"/>
      <c r="D875" s="523"/>
      <c r="E875" s="523"/>
      <c r="F875" s="523"/>
      <c r="G875" s="523"/>
      <c r="H875" s="522"/>
    </row>
    <row r="876" spans="1:9" x14ac:dyDescent="0.2">
      <c r="A876" s="523"/>
      <c r="B876" s="524"/>
      <c r="C876" s="524"/>
      <c r="D876" s="523"/>
      <c r="E876" s="523"/>
      <c r="F876" s="523"/>
      <c r="G876" s="523"/>
      <c r="H876" s="522"/>
    </row>
    <row r="877" spans="1:9" x14ac:dyDescent="0.2">
      <c r="A877" s="523"/>
      <c r="B877" s="523"/>
      <c r="C877" s="523"/>
      <c r="D877" s="523"/>
      <c r="E877" s="523"/>
      <c r="F877" s="523"/>
      <c r="G877" s="523"/>
      <c r="H877" s="522"/>
    </row>
    <row r="878" spans="1:9" x14ac:dyDescent="0.2">
      <c r="A878" s="523"/>
      <c r="B878" s="524"/>
      <c r="C878" s="524"/>
      <c r="D878" s="523"/>
      <c r="E878" s="523"/>
      <c r="F878" s="523"/>
      <c r="G878" s="523"/>
      <c r="H878" s="522"/>
    </row>
    <row r="879" spans="1:9" x14ac:dyDescent="0.2">
      <c r="A879" s="523"/>
      <c r="B879" s="523"/>
      <c r="C879" s="523"/>
      <c r="D879" s="523"/>
      <c r="E879" s="523"/>
      <c r="F879" s="523"/>
      <c r="G879" s="523"/>
      <c r="H879" s="522"/>
    </row>
    <row r="880" spans="1:9" x14ac:dyDescent="0.2">
      <c r="A880" s="516"/>
      <c r="B880" s="525"/>
      <c r="C880" s="525"/>
      <c r="D880" s="525"/>
      <c r="E880" s="525"/>
      <c r="F880" s="525"/>
      <c r="G880" s="525"/>
      <c r="H880" s="516"/>
    </row>
    <row r="881" spans="1:8" x14ac:dyDescent="0.2">
      <c r="A881" s="523"/>
      <c r="B881" s="523"/>
      <c r="C881" s="523"/>
      <c r="D881" s="523"/>
      <c r="E881" s="523"/>
      <c r="F881" s="523"/>
      <c r="G881" s="523"/>
      <c r="H881" s="522"/>
    </row>
    <row r="882" spans="1:8" x14ac:dyDescent="0.2">
      <c r="A882" s="516"/>
      <c r="B882" s="525"/>
      <c r="C882" s="525"/>
      <c r="D882" s="525"/>
      <c r="E882" s="525"/>
      <c r="F882" s="525"/>
      <c r="G882" s="525"/>
      <c r="H882" s="516"/>
    </row>
    <row r="883" spans="1:8" x14ac:dyDescent="0.2">
      <c r="A883" s="523"/>
      <c r="B883" s="523"/>
      <c r="C883" s="523"/>
      <c r="D883" s="523"/>
      <c r="E883" s="523"/>
      <c r="F883" s="523"/>
      <c r="G883" s="523"/>
      <c r="H883" s="522"/>
    </row>
    <row r="884" spans="1:8" x14ac:dyDescent="0.2">
      <c r="A884" s="523"/>
      <c r="B884" s="523"/>
      <c r="C884" s="523"/>
      <c r="D884" s="523"/>
      <c r="E884" s="523"/>
      <c r="F884" s="523"/>
      <c r="G884" s="523"/>
      <c r="H884" s="522"/>
    </row>
    <row r="885" spans="1:8" x14ac:dyDescent="0.2">
      <c r="A885" s="523"/>
      <c r="B885" s="523"/>
      <c r="C885" s="523"/>
      <c r="D885" s="523"/>
      <c r="E885" s="523"/>
      <c r="F885" s="523"/>
      <c r="G885" s="523"/>
      <c r="H885" s="522"/>
    </row>
  </sheetData>
  <sheetProtection algorithmName="SHA-512" hashValue="lmm1fLFnAIBhPC8Nu1EJfKdM9XDLcCzNngHbjTn1xlzAge5rKh08b8pHKmEh9bTnTDs9edP4X4S1WedQe8YJnA==" saltValue="BegAn8NmoNOtmcIxhCuhxQ==" spinCount="100000" sheet="1" objects="1" scenarios="1"/>
  <mergeCells count="21">
    <mergeCell ref="A842:B842"/>
    <mergeCell ref="A1:J1"/>
    <mergeCell ref="A844:B844"/>
    <mergeCell ref="A781:J781"/>
    <mergeCell ref="B791:J791"/>
    <mergeCell ref="A3:B3"/>
    <mergeCell ref="C3:J3"/>
    <mergeCell ref="C525:I525"/>
    <mergeCell ref="C537:I537"/>
    <mergeCell ref="C90:I90"/>
    <mergeCell ref="C113:I113"/>
    <mergeCell ref="C136:I136"/>
    <mergeCell ref="A834:J835"/>
    <mergeCell ref="A839:J839"/>
    <mergeCell ref="I841:J841"/>
    <mergeCell ref="A2:B2"/>
    <mergeCell ref="C2:J2"/>
    <mergeCell ref="K78:K79"/>
    <mergeCell ref="K400:K404"/>
    <mergeCell ref="C159:I159"/>
    <mergeCell ref="C182:I182"/>
  </mergeCells>
  <conditionalFormatting sqref="H7:I7 H43:I43 H446:I446 H439:I439 H67:I68 H649:I650 H347:I349 H337:I339 I862:I867 H874:H879 I869 H881 H856:H857 I852:I854 H864:H866 I871:I873 H883:H885 B18:B19 B25:B26 B32:B33 H57:I57 A328:G332 I328:J332 E349:G349 I845 H845:H849 E339:G339 H66:J66 H391:H399">
    <cfRule type="cellIs" dxfId="1165" priority="3379" operator="equal">
      <formula>"NA"</formula>
    </cfRule>
    <cfRule type="cellIs" dxfId="1164" priority="3380" operator="equal">
      <formula>"NA"</formula>
    </cfRule>
  </conditionalFormatting>
  <conditionalFormatting sqref="H8:I8">
    <cfRule type="cellIs" dxfId="1163" priority="3331" operator="equal">
      <formula>"NA"</formula>
    </cfRule>
    <cfRule type="cellIs" dxfId="1162" priority="3332" operator="equal">
      <formula>"NA"</formula>
    </cfRule>
  </conditionalFormatting>
  <conditionalFormatting sqref="I792">
    <cfRule type="cellIs" dxfId="1161" priority="2919" operator="equal">
      <formula>"NA"</formula>
    </cfRule>
    <cfRule type="cellIs" dxfId="1160" priority="2920" operator="equal">
      <formula>"NA"</formula>
    </cfRule>
  </conditionalFormatting>
  <conditionalFormatting sqref="I792">
    <cfRule type="cellIs" dxfId="1159" priority="2917" operator="equal">
      <formula>"NA"</formula>
    </cfRule>
    <cfRule type="cellIs" dxfId="1158" priority="2918" operator="equal">
      <formula>"NA"</formula>
    </cfRule>
  </conditionalFormatting>
  <conditionalFormatting sqref="I792">
    <cfRule type="cellIs" dxfId="1157" priority="2915" operator="equal">
      <formula>"NA"</formula>
    </cfRule>
    <cfRule type="cellIs" dxfId="1156" priority="2916" operator="equal">
      <formula>"NA"</formula>
    </cfRule>
  </conditionalFormatting>
  <conditionalFormatting sqref="I792">
    <cfRule type="cellIs" dxfId="1155" priority="2913" operator="equal">
      <formula>"NA"</formula>
    </cfRule>
    <cfRule type="cellIs" dxfId="1154" priority="2914" operator="equal">
      <formula>"NA"</formula>
    </cfRule>
  </conditionalFormatting>
  <conditionalFormatting sqref="I792">
    <cfRule type="cellIs" dxfId="1153" priority="2911" operator="equal">
      <formula>"NA"</formula>
    </cfRule>
    <cfRule type="cellIs" dxfId="1152" priority="2912" operator="equal">
      <formula>"NA"</formula>
    </cfRule>
  </conditionalFormatting>
  <conditionalFormatting sqref="I847 I851 I849">
    <cfRule type="cellIs" dxfId="1151" priority="2815" operator="equal">
      <formula>"NA"</formula>
    </cfRule>
    <cfRule type="cellIs" dxfId="1150" priority="2816" operator="equal">
      <formula>"NA"</formula>
    </cfRule>
  </conditionalFormatting>
  <conditionalFormatting sqref="I847 I851 I849">
    <cfRule type="cellIs" dxfId="1149" priority="2813" operator="equal">
      <formula>"NA"</formula>
    </cfRule>
    <cfRule type="cellIs" dxfId="1148" priority="2814" operator="equal">
      <formula>"NA"</formula>
    </cfRule>
  </conditionalFormatting>
  <conditionalFormatting sqref="I855">
    <cfRule type="cellIs" dxfId="1147" priority="2811" operator="equal">
      <formula>"NA"</formula>
    </cfRule>
    <cfRule type="cellIs" dxfId="1146" priority="2812" operator="equal">
      <formula>"NA"</formula>
    </cfRule>
  </conditionalFormatting>
  <conditionalFormatting sqref="I855">
    <cfRule type="cellIs" dxfId="1145" priority="2809" operator="equal">
      <formula>"NA"</formula>
    </cfRule>
    <cfRule type="cellIs" dxfId="1144" priority="2810" operator="equal">
      <formula>"NA"</formula>
    </cfRule>
  </conditionalFormatting>
  <conditionalFormatting sqref="I855">
    <cfRule type="cellIs" dxfId="1143" priority="2807" operator="equal">
      <formula>"NA"</formula>
    </cfRule>
    <cfRule type="cellIs" dxfId="1142" priority="2808" operator="equal">
      <formula>"NA"</formula>
    </cfRule>
  </conditionalFormatting>
  <conditionalFormatting sqref="I855">
    <cfRule type="cellIs" dxfId="1141" priority="2805" operator="equal">
      <formula>"NA"</formula>
    </cfRule>
    <cfRule type="cellIs" dxfId="1140" priority="2806" operator="equal">
      <formula>"NA"</formula>
    </cfRule>
  </conditionalFormatting>
  <conditionalFormatting sqref="I849 I851">
    <cfRule type="cellIs" dxfId="1139" priority="2825" operator="equal">
      <formula>"NA"</formula>
    </cfRule>
    <cfRule type="cellIs" dxfId="1138" priority="2826" operator="equal">
      <formula>"NA"</formula>
    </cfRule>
  </conditionalFormatting>
  <conditionalFormatting sqref="I847 I851 I849">
    <cfRule type="cellIs" dxfId="1137" priority="2823" operator="equal">
      <formula>"NA"</formula>
    </cfRule>
    <cfRule type="cellIs" dxfId="1136" priority="2824" operator="equal">
      <formula>"NA"</formula>
    </cfRule>
  </conditionalFormatting>
  <conditionalFormatting sqref="I847 I851 I849">
    <cfRule type="cellIs" dxfId="1135" priority="2821" operator="equal">
      <formula>"NA"</formula>
    </cfRule>
    <cfRule type="cellIs" dxfId="1134" priority="2822" operator="equal">
      <formula>"NA"</formula>
    </cfRule>
  </conditionalFormatting>
  <conditionalFormatting sqref="I847 I851 I849">
    <cfRule type="cellIs" dxfId="1133" priority="2819" operator="equal">
      <formula>"NA"</formula>
    </cfRule>
    <cfRule type="cellIs" dxfId="1132" priority="2820" operator="equal">
      <formula>"NA"</formula>
    </cfRule>
  </conditionalFormatting>
  <conditionalFormatting sqref="I847 I851 I849">
    <cfRule type="cellIs" dxfId="1131" priority="2817" operator="equal">
      <formula>"NA"</formula>
    </cfRule>
    <cfRule type="cellIs" dxfId="1130" priority="2818" operator="equal">
      <formula>"NA"</formula>
    </cfRule>
  </conditionalFormatting>
  <conditionalFormatting sqref="I855">
    <cfRule type="cellIs" dxfId="1129" priority="2803" operator="equal">
      <formula>"NA"</formula>
    </cfRule>
    <cfRule type="cellIs" dxfId="1128" priority="2804" operator="equal">
      <formula>"NA"</formula>
    </cfRule>
  </conditionalFormatting>
  <conditionalFormatting sqref="I855">
    <cfRule type="cellIs" dxfId="1127" priority="2801" operator="equal">
      <formula>"NA"</formula>
    </cfRule>
    <cfRule type="cellIs" dxfId="1126" priority="2802" operator="equal">
      <formula>"NA"</formula>
    </cfRule>
  </conditionalFormatting>
  <conditionalFormatting sqref="I855">
    <cfRule type="cellIs" dxfId="1125" priority="2799" operator="equal">
      <formula>"NA"</formula>
    </cfRule>
    <cfRule type="cellIs" dxfId="1124" priority="2800" operator="equal">
      <formula>"NA"</formula>
    </cfRule>
  </conditionalFormatting>
  <conditionalFormatting sqref="I859:I861">
    <cfRule type="cellIs" dxfId="1123" priority="2797" operator="equal">
      <formula>"NA"</formula>
    </cfRule>
    <cfRule type="cellIs" dxfId="1122" priority="2798" operator="equal">
      <formula>"NA"</formula>
    </cfRule>
  </conditionalFormatting>
  <conditionalFormatting sqref="I858:I861">
    <cfRule type="cellIs" dxfId="1121" priority="2795" operator="equal">
      <formula>"NA"</formula>
    </cfRule>
    <cfRule type="cellIs" dxfId="1120" priority="2796" operator="equal">
      <formula>"NA"</formula>
    </cfRule>
  </conditionalFormatting>
  <conditionalFormatting sqref="I858:I861">
    <cfRule type="cellIs" dxfId="1119" priority="2793" operator="equal">
      <formula>"NA"</formula>
    </cfRule>
    <cfRule type="cellIs" dxfId="1118" priority="2794" operator="equal">
      <formula>"NA"</formula>
    </cfRule>
  </conditionalFormatting>
  <conditionalFormatting sqref="I858:I861">
    <cfRule type="cellIs" dxfId="1117" priority="2791" operator="equal">
      <formula>"NA"</formula>
    </cfRule>
    <cfRule type="cellIs" dxfId="1116" priority="2792" operator="equal">
      <formula>"NA"</formula>
    </cfRule>
  </conditionalFormatting>
  <conditionalFormatting sqref="I858:I861">
    <cfRule type="cellIs" dxfId="1115" priority="2789" operator="equal">
      <formula>"NA"</formula>
    </cfRule>
    <cfRule type="cellIs" dxfId="1114" priority="2790" operator="equal">
      <formula>"NA"</formula>
    </cfRule>
  </conditionalFormatting>
  <conditionalFormatting sqref="I858:I861">
    <cfRule type="cellIs" dxfId="1113" priority="2787" operator="equal">
      <formula>"NA"</formula>
    </cfRule>
    <cfRule type="cellIs" dxfId="1112" priority="2788" operator="equal">
      <formula>"NA"</formula>
    </cfRule>
  </conditionalFormatting>
  <conditionalFormatting sqref="I858:I861">
    <cfRule type="cellIs" dxfId="1111" priority="2785" operator="equal">
      <formula>"NA"</formula>
    </cfRule>
    <cfRule type="cellIs" dxfId="1110" priority="2786" operator="equal">
      <formula>"NA"</formula>
    </cfRule>
  </conditionalFormatting>
  <conditionalFormatting sqref="I850">
    <cfRule type="cellIs" dxfId="1109" priority="2659" operator="equal">
      <formula>"NA"</formula>
    </cfRule>
    <cfRule type="cellIs" dxfId="1108" priority="2660" operator="equal">
      <formula>"NA"</formula>
    </cfRule>
  </conditionalFormatting>
  <conditionalFormatting sqref="I846">
    <cfRule type="cellIs" dxfId="1107" priority="2723" operator="equal">
      <formula>"NA"</formula>
    </cfRule>
    <cfRule type="cellIs" dxfId="1106" priority="2724" operator="equal">
      <formula>"NA"</formula>
    </cfRule>
  </conditionalFormatting>
  <conditionalFormatting sqref="I846">
    <cfRule type="cellIs" dxfId="1105" priority="2721" operator="equal">
      <formula>"NA"</formula>
    </cfRule>
    <cfRule type="cellIs" dxfId="1104" priority="2722" operator="equal">
      <formula>"NA"</formula>
    </cfRule>
  </conditionalFormatting>
  <conditionalFormatting sqref="I846">
    <cfRule type="cellIs" dxfId="1103" priority="2719" operator="equal">
      <formula>"NA"</formula>
    </cfRule>
    <cfRule type="cellIs" dxfId="1102" priority="2720" operator="equal">
      <formula>"NA"</formula>
    </cfRule>
  </conditionalFormatting>
  <conditionalFormatting sqref="I846">
    <cfRule type="cellIs" dxfId="1101" priority="2717" operator="equal">
      <formula>"NA"</formula>
    </cfRule>
    <cfRule type="cellIs" dxfId="1100" priority="2718" operator="equal">
      <formula>"NA"</formula>
    </cfRule>
  </conditionalFormatting>
  <conditionalFormatting sqref="I846">
    <cfRule type="cellIs" dxfId="1099" priority="2715" operator="equal">
      <formula>"NA"</formula>
    </cfRule>
    <cfRule type="cellIs" dxfId="1098" priority="2716" operator="equal">
      <formula>"NA"</formula>
    </cfRule>
  </conditionalFormatting>
  <conditionalFormatting sqref="I846">
    <cfRule type="cellIs" dxfId="1097" priority="2713" operator="equal">
      <formula>"NA"</formula>
    </cfRule>
    <cfRule type="cellIs" dxfId="1096" priority="2714" operator="equal">
      <formula>"NA"</formula>
    </cfRule>
  </conditionalFormatting>
  <conditionalFormatting sqref="I850">
    <cfRule type="cellIs" dxfId="1095" priority="2671" operator="equal">
      <formula>"NA"</formula>
    </cfRule>
    <cfRule type="cellIs" dxfId="1094" priority="2672" operator="equal">
      <formula>"NA"</formula>
    </cfRule>
  </conditionalFormatting>
  <conditionalFormatting sqref="I850">
    <cfRule type="cellIs" dxfId="1093" priority="2669" operator="equal">
      <formula>"NA"</formula>
    </cfRule>
    <cfRule type="cellIs" dxfId="1092" priority="2670" operator="equal">
      <formula>"NA"</formula>
    </cfRule>
  </conditionalFormatting>
  <conditionalFormatting sqref="I850">
    <cfRule type="cellIs" dxfId="1091" priority="2667" operator="equal">
      <formula>"NA"</formula>
    </cfRule>
    <cfRule type="cellIs" dxfId="1090" priority="2668" operator="equal">
      <formula>"NA"</formula>
    </cfRule>
  </conditionalFormatting>
  <conditionalFormatting sqref="I850">
    <cfRule type="cellIs" dxfId="1089" priority="2665" operator="equal">
      <formula>"NA"</formula>
    </cfRule>
    <cfRule type="cellIs" dxfId="1088" priority="2666" operator="equal">
      <formula>"NA"</formula>
    </cfRule>
  </conditionalFormatting>
  <conditionalFormatting sqref="I850">
    <cfRule type="cellIs" dxfId="1087" priority="2663" operator="equal">
      <formula>"NA"</formula>
    </cfRule>
    <cfRule type="cellIs" dxfId="1086" priority="2664" operator="equal">
      <formula>"NA"</formula>
    </cfRule>
  </conditionalFormatting>
  <conditionalFormatting sqref="I850">
    <cfRule type="cellIs" dxfId="1085" priority="2661" operator="equal">
      <formula>"NA"</formula>
    </cfRule>
    <cfRule type="cellIs" dxfId="1084" priority="2662" operator="equal">
      <formula>"NA"</formula>
    </cfRule>
  </conditionalFormatting>
  <conditionalFormatting sqref="I848">
    <cfRule type="cellIs" dxfId="1083" priority="2361" operator="equal">
      <formula>"NA"</formula>
    </cfRule>
    <cfRule type="cellIs" dxfId="1082" priority="2362" operator="equal">
      <formula>"NA"</formula>
    </cfRule>
  </conditionalFormatting>
  <conditionalFormatting sqref="I848">
    <cfRule type="cellIs" dxfId="1081" priority="2359" operator="equal">
      <formula>"NA"</formula>
    </cfRule>
    <cfRule type="cellIs" dxfId="1080" priority="2360" operator="equal">
      <formula>"NA"</formula>
    </cfRule>
  </conditionalFormatting>
  <conditionalFormatting sqref="I848">
    <cfRule type="cellIs" dxfId="1079" priority="2357" operator="equal">
      <formula>"NA"</formula>
    </cfRule>
    <cfRule type="cellIs" dxfId="1078" priority="2358" operator="equal">
      <formula>"NA"</formula>
    </cfRule>
  </conditionalFormatting>
  <conditionalFormatting sqref="I848">
    <cfRule type="cellIs" dxfId="1077" priority="2355" operator="equal">
      <formula>"NA"</formula>
    </cfRule>
    <cfRule type="cellIs" dxfId="1076" priority="2356" operator="equal">
      <formula>"NA"</formula>
    </cfRule>
  </conditionalFormatting>
  <conditionalFormatting sqref="I856">
    <cfRule type="cellIs" dxfId="1075" priority="2353" operator="equal">
      <formula>"NA"</formula>
    </cfRule>
    <cfRule type="cellIs" dxfId="1074" priority="2354" operator="equal">
      <formula>"NA"</formula>
    </cfRule>
  </conditionalFormatting>
  <conditionalFormatting sqref="I856">
    <cfRule type="cellIs" dxfId="1073" priority="2351" operator="equal">
      <formula>"NA"</formula>
    </cfRule>
    <cfRule type="cellIs" dxfId="1072" priority="2352" operator="equal">
      <formula>"NA"</formula>
    </cfRule>
  </conditionalFormatting>
  <conditionalFormatting sqref="I856">
    <cfRule type="cellIs" dxfId="1071" priority="2349" operator="equal">
      <formula>"NA"</formula>
    </cfRule>
    <cfRule type="cellIs" dxfId="1070" priority="2350" operator="equal">
      <formula>"NA"</formula>
    </cfRule>
  </conditionalFormatting>
  <conditionalFormatting sqref="I856">
    <cfRule type="cellIs" dxfId="1069" priority="2347" operator="equal">
      <formula>"NA"</formula>
    </cfRule>
    <cfRule type="cellIs" dxfId="1068" priority="2348" operator="equal">
      <formula>"NA"</formula>
    </cfRule>
  </conditionalFormatting>
  <conditionalFormatting sqref="I857">
    <cfRule type="cellIs" dxfId="1067" priority="2345" operator="equal">
      <formula>"NA"</formula>
    </cfRule>
    <cfRule type="cellIs" dxfId="1066" priority="2346" operator="equal">
      <formula>"NA"</formula>
    </cfRule>
  </conditionalFormatting>
  <conditionalFormatting sqref="I857">
    <cfRule type="cellIs" dxfId="1065" priority="2343" operator="equal">
      <formula>"NA"</formula>
    </cfRule>
    <cfRule type="cellIs" dxfId="1064" priority="2344" operator="equal">
      <formula>"NA"</formula>
    </cfRule>
  </conditionalFormatting>
  <conditionalFormatting sqref="I857">
    <cfRule type="cellIs" dxfId="1063" priority="2341" operator="equal">
      <formula>"NA"</formula>
    </cfRule>
    <cfRule type="cellIs" dxfId="1062" priority="2342" operator="equal">
      <formula>"NA"</formula>
    </cfRule>
  </conditionalFormatting>
  <conditionalFormatting sqref="I857">
    <cfRule type="cellIs" dxfId="1061" priority="2339" operator="equal">
      <formula>"NA"</formula>
    </cfRule>
    <cfRule type="cellIs" dxfId="1060" priority="2340" operator="equal">
      <formula>"NA"</formula>
    </cfRule>
  </conditionalFormatting>
  <conditionalFormatting sqref="H792">
    <cfRule type="cellIs" dxfId="1059" priority="1911" operator="equal">
      <formula>"NA"</formula>
    </cfRule>
    <cfRule type="cellIs" dxfId="1058" priority="1912" operator="equal">
      <formula>"NA"</formula>
    </cfRule>
  </conditionalFormatting>
  <conditionalFormatting sqref="H792">
    <cfRule type="cellIs" dxfId="1057" priority="1909" operator="equal">
      <formula>"NA"</formula>
    </cfRule>
    <cfRule type="cellIs" dxfId="1056" priority="1910" operator="equal">
      <formula>"NA"</formula>
    </cfRule>
  </conditionalFormatting>
  <conditionalFormatting sqref="H792">
    <cfRule type="cellIs" dxfId="1055" priority="1907" operator="equal">
      <formula>"NA"</formula>
    </cfRule>
    <cfRule type="cellIs" dxfId="1054" priority="1908" operator="equal">
      <formula>"NA"</formula>
    </cfRule>
  </conditionalFormatting>
  <conditionalFormatting sqref="H792">
    <cfRule type="cellIs" dxfId="1053" priority="1905" operator="equal">
      <formula>"NA"</formula>
    </cfRule>
    <cfRule type="cellIs" dxfId="1052" priority="1906" operator="equal">
      <formula>"NA"</formula>
    </cfRule>
  </conditionalFormatting>
  <conditionalFormatting sqref="H792">
    <cfRule type="cellIs" dxfId="1051" priority="1903" operator="equal">
      <formula>"NA"</formula>
    </cfRule>
    <cfRule type="cellIs" dxfId="1050" priority="1904" operator="equal">
      <formula>"NA"</formula>
    </cfRule>
  </conditionalFormatting>
  <conditionalFormatting sqref="H853 H855">
    <cfRule type="cellIs" dxfId="1049" priority="1695" operator="equal">
      <formula>"NA"</formula>
    </cfRule>
    <cfRule type="cellIs" dxfId="1048" priority="1696" operator="equal">
      <formula>"NA"</formula>
    </cfRule>
  </conditionalFormatting>
  <conditionalFormatting sqref="H850:H851 H855 H853">
    <cfRule type="cellIs" dxfId="1047" priority="1693" operator="equal">
      <formula>"NA"</formula>
    </cfRule>
    <cfRule type="cellIs" dxfId="1046" priority="1694" operator="equal">
      <formula>"NA"</formula>
    </cfRule>
  </conditionalFormatting>
  <conditionalFormatting sqref="H850:H851 H855 H853">
    <cfRule type="cellIs" dxfId="1045" priority="1691" operator="equal">
      <formula>"NA"</formula>
    </cfRule>
    <cfRule type="cellIs" dxfId="1044" priority="1692" operator="equal">
      <formula>"NA"</formula>
    </cfRule>
  </conditionalFormatting>
  <conditionalFormatting sqref="H850:H851 H855 H853">
    <cfRule type="cellIs" dxfId="1043" priority="1689" operator="equal">
      <formula>"NA"</formula>
    </cfRule>
    <cfRule type="cellIs" dxfId="1042" priority="1690" operator="equal">
      <formula>"NA"</formula>
    </cfRule>
  </conditionalFormatting>
  <conditionalFormatting sqref="H850:H851 H855 H853">
    <cfRule type="cellIs" dxfId="1041" priority="1687" operator="equal">
      <formula>"NA"</formula>
    </cfRule>
    <cfRule type="cellIs" dxfId="1040" priority="1688" operator="equal">
      <formula>"NA"</formula>
    </cfRule>
  </conditionalFormatting>
  <conditionalFormatting sqref="H850:H851 H855 H853">
    <cfRule type="cellIs" dxfId="1039" priority="1685" operator="equal">
      <formula>"NA"</formula>
    </cfRule>
    <cfRule type="cellIs" dxfId="1038" priority="1686" operator="equal">
      <formula>"NA"</formula>
    </cfRule>
  </conditionalFormatting>
  <conditionalFormatting sqref="H850:H851 H855 H853">
    <cfRule type="cellIs" dxfId="1037" priority="1683" operator="equal">
      <formula>"NA"</formula>
    </cfRule>
    <cfRule type="cellIs" dxfId="1036" priority="1684" operator="equal">
      <formula>"NA"</formula>
    </cfRule>
  </conditionalFormatting>
  <conditionalFormatting sqref="H854">
    <cfRule type="cellIs" dxfId="1035" priority="1681" operator="equal">
      <formula>"NA"</formula>
    </cfRule>
    <cfRule type="cellIs" dxfId="1034" priority="1682" operator="equal">
      <formula>"NA"</formula>
    </cfRule>
  </conditionalFormatting>
  <conditionalFormatting sqref="H854">
    <cfRule type="cellIs" dxfId="1033" priority="1679" operator="equal">
      <formula>"NA"</formula>
    </cfRule>
    <cfRule type="cellIs" dxfId="1032" priority="1680" operator="equal">
      <formula>"NA"</formula>
    </cfRule>
  </conditionalFormatting>
  <conditionalFormatting sqref="H854">
    <cfRule type="cellIs" dxfId="1031" priority="1677" operator="equal">
      <formula>"NA"</formula>
    </cfRule>
    <cfRule type="cellIs" dxfId="1030" priority="1678" operator="equal">
      <formula>"NA"</formula>
    </cfRule>
  </conditionalFormatting>
  <conditionalFormatting sqref="H854">
    <cfRule type="cellIs" dxfId="1029" priority="1675" operator="equal">
      <formula>"NA"</formula>
    </cfRule>
    <cfRule type="cellIs" dxfId="1028" priority="1676" operator="equal">
      <formula>"NA"</formula>
    </cfRule>
  </conditionalFormatting>
  <conditionalFormatting sqref="H854">
    <cfRule type="cellIs" dxfId="1027" priority="1673" operator="equal">
      <formula>"NA"</formula>
    </cfRule>
    <cfRule type="cellIs" dxfId="1026" priority="1674" operator="equal">
      <formula>"NA"</formula>
    </cfRule>
  </conditionalFormatting>
  <conditionalFormatting sqref="H854">
    <cfRule type="cellIs" dxfId="1025" priority="1671" operator="equal">
      <formula>"NA"</formula>
    </cfRule>
    <cfRule type="cellIs" dxfId="1024" priority="1672" operator="equal">
      <formula>"NA"</formula>
    </cfRule>
  </conditionalFormatting>
  <conditionalFormatting sqref="H854">
    <cfRule type="cellIs" dxfId="1023" priority="1669" operator="equal">
      <formula>"NA"</formula>
    </cfRule>
    <cfRule type="cellIs" dxfId="1022" priority="1670" operator="equal">
      <formula>"NA"</formula>
    </cfRule>
  </conditionalFormatting>
  <conditionalFormatting sqref="H852">
    <cfRule type="cellIs" dxfId="1021" priority="1667" operator="equal">
      <formula>"NA"</formula>
    </cfRule>
    <cfRule type="cellIs" dxfId="1020" priority="1668" operator="equal">
      <formula>"NA"</formula>
    </cfRule>
  </conditionalFormatting>
  <conditionalFormatting sqref="H852">
    <cfRule type="cellIs" dxfId="1019" priority="1665" operator="equal">
      <formula>"NA"</formula>
    </cfRule>
    <cfRule type="cellIs" dxfId="1018" priority="1666" operator="equal">
      <formula>"NA"</formula>
    </cfRule>
  </conditionalFormatting>
  <conditionalFormatting sqref="H852">
    <cfRule type="cellIs" dxfId="1017" priority="1663" operator="equal">
      <formula>"NA"</formula>
    </cfRule>
    <cfRule type="cellIs" dxfId="1016" priority="1664" operator="equal">
      <formula>"NA"</formula>
    </cfRule>
  </conditionalFormatting>
  <conditionalFormatting sqref="H852">
    <cfRule type="cellIs" dxfId="1015" priority="1661" operator="equal">
      <formula>"NA"</formula>
    </cfRule>
    <cfRule type="cellIs" dxfId="1014" priority="1662" operator="equal">
      <formula>"NA"</formula>
    </cfRule>
  </conditionalFormatting>
  <conditionalFormatting sqref="H861 H863">
    <cfRule type="cellIs" dxfId="1013" priority="1659" operator="equal">
      <formula>"NA"</formula>
    </cfRule>
    <cfRule type="cellIs" dxfId="1012" priority="1660" operator="equal">
      <formula>"NA"</formula>
    </cfRule>
  </conditionalFormatting>
  <conditionalFormatting sqref="H858:H859 H863 H861">
    <cfRule type="cellIs" dxfId="1011" priority="1657" operator="equal">
      <formula>"NA"</formula>
    </cfRule>
    <cfRule type="cellIs" dxfId="1010" priority="1658" operator="equal">
      <formula>"NA"</formula>
    </cfRule>
  </conditionalFormatting>
  <conditionalFormatting sqref="H858:H859 H863 H861">
    <cfRule type="cellIs" dxfId="1009" priority="1655" operator="equal">
      <formula>"NA"</formula>
    </cfRule>
    <cfRule type="cellIs" dxfId="1008" priority="1656" operator="equal">
      <formula>"NA"</formula>
    </cfRule>
  </conditionalFormatting>
  <conditionalFormatting sqref="H858:H859 H863 H861">
    <cfRule type="cellIs" dxfId="1007" priority="1653" operator="equal">
      <formula>"NA"</formula>
    </cfRule>
    <cfRule type="cellIs" dxfId="1006" priority="1654" operator="equal">
      <formula>"NA"</formula>
    </cfRule>
  </conditionalFormatting>
  <conditionalFormatting sqref="H858:H859 H863 H861">
    <cfRule type="cellIs" dxfId="1005" priority="1651" operator="equal">
      <formula>"NA"</formula>
    </cfRule>
    <cfRule type="cellIs" dxfId="1004" priority="1652" operator="equal">
      <formula>"NA"</formula>
    </cfRule>
  </conditionalFormatting>
  <conditionalFormatting sqref="H858:H859 H863 H861">
    <cfRule type="cellIs" dxfId="1003" priority="1649" operator="equal">
      <formula>"NA"</formula>
    </cfRule>
    <cfRule type="cellIs" dxfId="1002" priority="1650" operator="equal">
      <formula>"NA"</formula>
    </cfRule>
  </conditionalFormatting>
  <conditionalFormatting sqref="H858:H859 H863 H861">
    <cfRule type="cellIs" dxfId="1001" priority="1647" operator="equal">
      <formula>"NA"</formula>
    </cfRule>
    <cfRule type="cellIs" dxfId="1000" priority="1648" operator="equal">
      <formula>"NA"</formula>
    </cfRule>
  </conditionalFormatting>
  <conditionalFormatting sqref="H862">
    <cfRule type="cellIs" dxfId="999" priority="1645" operator="equal">
      <formula>"NA"</formula>
    </cfRule>
    <cfRule type="cellIs" dxfId="998" priority="1646" operator="equal">
      <formula>"NA"</formula>
    </cfRule>
  </conditionalFormatting>
  <conditionalFormatting sqref="H862">
    <cfRule type="cellIs" dxfId="997" priority="1643" operator="equal">
      <formula>"NA"</formula>
    </cfRule>
    <cfRule type="cellIs" dxfId="996" priority="1644" operator="equal">
      <formula>"NA"</formula>
    </cfRule>
  </conditionalFormatting>
  <conditionalFormatting sqref="H862">
    <cfRule type="cellIs" dxfId="995" priority="1641" operator="equal">
      <formula>"NA"</formula>
    </cfRule>
    <cfRule type="cellIs" dxfId="994" priority="1642" operator="equal">
      <formula>"NA"</formula>
    </cfRule>
  </conditionalFormatting>
  <conditionalFormatting sqref="H862">
    <cfRule type="cellIs" dxfId="993" priority="1639" operator="equal">
      <formula>"NA"</formula>
    </cfRule>
    <cfRule type="cellIs" dxfId="992" priority="1640" operator="equal">
      <formula>"NA"</formula>
    </cfRule>
  </conditionalFormatting>
  <conditionalFormatting sqref="H862">
    <cfRule type="cellIs" dxfId="991" priority="1637" operator="equal">
      <formula>"NA"</formula>
    </cfRule>
    <cfRule type="cellIs" dxfId="990" priority="1638" operator="equal">
      <formula>"NA"</formula>
    </cfRule>
  </conditionalFormatting>
  <conditionalFormatting sqref="H862">
    <cfRule type="cellIs" dxfId="989" priority="1635" operator="equal">
      <formula>"NA"</formula>
    </cfRule>
    <cfRule type="cellIs" dxfId="988" priority="1636" operator="equal">
      <formula>"NA"</formula>
    </cfRule>
  </conditionalFormatting>
  <conditionalFormatting sqref="H862">
    <cfRule type="cellIs" dxfId="987" priority="1633" operator="equal">
      <formula>"NA"</formula>
    </cfRule>
    <cfRule type="cellIs" dxfId="986" priority="1634" operator="equal">
      <formula>"NA"</formula>
    </cfRule>
  </conditionalFormatting>
  <conditionalFormatting sqref="H860">
    <cfRule type="cellIs" dxfId="985" priority="1631" operator="equal">
      <formula>"NA"</formula>
    </cfRule>
    <cfRule type="cellIs" dxfId="984" priority="1632" operator="equal">
      <formula>"NA"</formula>
    </cfRule>
  </conditionalFormatting>
  <conditionalFormatting sqref="H860">
    <cfRule type="cellIs" dxfId="983" priority="1629" operator="equal">
      <formula>"NA"</formula>
    </cfRule>
    <cfRule type="cellIs" dxfId="982" priority="1630" operator="equal">
      <formula>"NA"</formula>
    </cfRule>
  </conditionalFormatting>
  <conditionalFormatting sqref="H860">
    <cfRule type="cellIs" dxfId="981" priority="1627" operator="equal">
      <formula>"NA"</formula>
    </cfRule>
    <cfRule type="cellIs" dxfId="980" priority="1628" operator="equal">
      <formula>"NA"</formula>
    </cfRule>
  </conditionalFormatting>
  <conditionalFormatting sqref="H860">
    <cfRule type="cellIs" dxfId="979" priority="1625" operator="equal">
      <formula>"NA"</formula>
    </cfRule>
    <cfRule type="cellIs" dxfId="978" priority="1626" operator="equal">
      <formula>"NA"</formula>
    </cfRule>
  </conditionalFormatting>
  <conditionalFormatting sqref="H867 H869">
    <cfRule type="cellIs" dxfId="977" priority="1623" operator="equal">
      <formula>"NA"</formula>
    </cfRule>
    <cfRule type="cellIs" dxfId="976" priority="1624" operator="equal">
      <formula>"NA"</formula>
    </cfRule>
  </conditionalFormatting>
  <conditionalFormatting sqref="H869 H867">
    <cfRule type="cellIs" dxfId="975" priority="1621" operator="equal">
      <formula>"NA"</formula>
    </cfRule>
    <cfRule type="cellIs" dxfId="974" priority="1622" operator="equal">
      <formula>"NA"</formula>
    </cfRule>
  </conditionalFormatting>
  <conditionalFormatting sqref="H869 H867">
    <cfRule type="cellIs" dxfId="973" priority="1619" operator="equal">
      <formula>"NA"</formula>
    </cfRule>
    <cfRule type="cellIs" dxfId="972" priority="1620" operator="equal">
      <formula>"NA"</formula>
    </cfRule>
  </conditionalFormatting>
  <conditionalFormatting sqref="H869 H867">
    <cfRule type="cellIs" dxfId="971" priority="1617" operator="equal">
      <formula>"NA"</formula>
    </cfRule>
    <cfRule type="cellIs" dxfId="970" priority="1618" operator="equal">
      <formula>"NA"</formula>
    </cfRule>
  </conditionalFormatting>
  <conditionalFormatting sqref="H869 H867">
    <cfRule type="cellIs" dxfId="969" priority="1615" operator="equal">
      <formula>"NA"</formula>
    </cfRule>
    <cfRule type="cellIs" dxfId="968" priority="1616" operator="equal">
      <formula>"NA"</formula>
    </cfRule>
  </conditionalFormatting>
  <conditionalFormatting sqref="H869 H867">
    <cfRule type="cellIs" dxfId="967" priority="1613" operator="equal">
      <formula>"NA"</formula>
    </cfRule>
    <cfRule type="cellIs" dxfId="966" priority="1614" operator="equal">
      <formula>"NA"</formula>
    </cfRule>
  </conditionalFormatting>
  <conditionalFormatting sqref="H869 H867">
    <cfRule type="cellIs" dxfId="965" priority="1611" operator="equal">
      <formula>"NA"</formula>
    </cfRule>
    <cfRule type="cellIs" dxfId="964" priority="1612" operator="equal">
      <formula>"NA"</formula>
    </cfRule>
  </conditionalFormatting>
  <conditionalFormatting sqref="H868">
    <cfRule type="cellIs" dxfId="963" priority="1609" operator="equal">
      <formula>"NA"</formula>
    </cfRule>
    <cfRule type="cellIs" dxfId="962" priority="1610" operator="equal">
      <formula>"NA"</formula>
    </cfRule>
  </conditionalFormatting>
  <conditionalFormatting sqref="H868">
    <cfRule type="cellIs" dxfId="961" priority="1607" operator="equal">
      <formula>"NA"</formula>
    </cfRule>
    <cfRule type="cellIs" dxfId="960" priority="1608" operator="equal">
      <formula>"NA"</formula>
    </cfRule>
  </conditionalFormatting>
  <conditionalFormatting sqref="H868">
    <cfRule type="cellIs" dxfId="959" priority="1605" operator="equal">
      <formula>"NA"</formula>
    </cfRule>
    <cfRule type="cellIs" dxfId="958" priority="1606" operator="equal">
      <formula>"NA"</formula>
    </cfRule>
  </conditionalFormatting>
  <conditionalFormatting sqref="H868">
    <cfRule type="cellIs" dxfId="957" priority="1603" operator="equal">
      <formula>"NA"</formula>
    </cfRule>
    <cfRule type="cellIs" dxfId="956" priority="1604" operator="equal">
      <formula>"NA"</formula>
    </cfRule>
  </conditionalFormatting>
  <conditionalFormatting sqref="H868">
    <cfRule type="cellIs" dxfId="955" priority="1601" operator="equal">
      <formula>"NA"</formula>
    </cfRule>
    <cfRule type="cellIs" dxfId="954" priority="1602" operator="equal">
      <formula>"NA"</formula>
    </cfRule>
  </conditionalFormatting>
  <conditionalFormatting sqref="H868">
    <cfRule type="cellIs" dxfId="953" priority="1599" operator="equal">
      <formula>"NA"</formula>
    </cfRule>
    <cfRule type="cellIs" dxfId="952" priority="1600" operator="equal">
      <formula>"NA"</formula>
    </cfRule>
  </conditionalFormatting>
  <conditionalFormatting sqref="H868">
    <cfRule type="cellIs" dxfId="951" priority="1597" operator="equal">
      <formula>"NA"</formula>
    </cfRule>
    <cfRule type="cellIs" dxfId="950" priority="1598" operator="equal">
      <formula>"NA"</formula>
    </cfRule>
  </conditionalFormatting>
  <conditionalFormatting sqref="H870">
    <cfRule type="cellIs" dxfId="949" priority="1595" operator="equal">
      <formula>"NA"</formula>
    </cfRule>
    <cfRule type="cellIs" dxfId="948" priority="1596" operator="equal">
      <formula>"NA"</formula>
    </cfRule>
  </conditionalFormatting>
  <conditionalFormatting sqref="H870">
    <cfRule type="cellIs" dxfId="947" priority="1593" operator="equal">
      <formula>"NA"</formula>
    </cfRule>
    <cfRule type="cellIs" dxfId="946" priority="1594" operator="equal">
      <formula>"NA"</formula>
    </cfRule>
  </conditionalFormatting>
  <conditionalFormatting sqref="H870">
    <cfRule type="cellIs" dxfId="945" priority="1591" operator="equal">
      <formula>"NA"</formula>
    </cfRule>
    <cfRule type="cellIs" dxfId="944" priority="1592" operator="equal">
      <formula>"NA"</formula>
    </cfRule>
  </conditionalFormatting>
  <conditionalFormatting sqref="H870">
    <cfRule type="cellIs" dxfId="943" priority="1589" operator="equal">
      <formula>"NA"</formula>
    </cfRule>
    <cfRule type="cellIs" dxfId="942" priority="1590" operator="equal">
      <formula>"NA"</formula>
    </cfRule>
  </conditionalFormatting>
  <conditionalFormatting sqref="H870">
    <cfRule type="cellIs" dxfId="941" priority="1587" operator="equal">
      <formula>"NA"</formula>
    </cfRule>
    <cfRule type="cellIs" dxfId="940" priority="1588" operator="equal">
      <formula>"NA"</formula>
    </cfRule>
  </conditionalFormatting>
  <conditionalFormatting sqref="H870">
    <cfRule type="cellIs" dxfId="939" priority="1585" operator="equal">
      <formula>"NA"</formula>
    </cfRule>
    <cfRule type="cellIs" dxfId="938" priority="1586" operator="equal">
      <formula>"NA"</formula>
    </cfRule>
  </conditionalFormatting>
  <conditionalFormatting sqref="H870">
    <cfRule type="cellIs" dxfId="937" priority="1583" operator="equal">
      <formula>"NA"</formula>
    </cfRule>
    <cfRule type="cellIs" dxfId="936" priority="1584" operator="equal">
      <formula>"NA"</formula>
    </cfRule>
  </conditionalFormatting>
  <conditionalFormatting sqref="H871 H873">
    <cfRule type="cellIs" dxfId="935" priority="1581" operator="equal">
      <formula>"NA"</formula>
    </cfRule>
    <cfRule type="cellIs" dxfId="934" priority="1582" operator="equal">
      <formula>"NA"</formula>
    </cfRule>
  </conditionalFormatting>
  <conditionalFormatting sqref="H873 H871">
    <cfRule type="cellIs" dxfId="933" priority="1579" operator="equal">
      <formula>"NA"</formula>
    </cfRule>
    <cfRule type="cellIs" dxfId="932" priority="1580" operator="equal">
      <formula>"NA"</formula>
    </cfRule>
  </conditionalFormatting>
  <conditionalFormatting sqref="H873 H871">
    <cfRule type="cellIs" dxfId="931" priority="1577" operator="equal">
      <formula>"NA"</formula>
    </cfRule>
    <cfRule type="cellIs" dxfId="930" priority="1578" operator="equal">
      <formula>"NA"</formula>
    </cfRule>
  </conditionalFormatting>
  <conditionalFormatting sqref="H873 H871">
    <cfRule type="cellIs" dxfId="929" priority="1575" operator="equal">
      <formula>"NA"</formula>
    </cfRule>
    <cfRule type="cellIs" dxfId="928" priority="1576" operator="equal">
      <formula>"NA"</formula>
    </cfRule>
  </conditionalFormatting>
  <conditionalFormatting sqref="H873 H871">
    <cfRule type="cellIs" dxfId="927" priority="1573" operator="equal">
      <formula>"NA"</formula>
    </cfRule>
    <cfRule type="cellIs" dxfId="926" priority="1574" operator="equal">
      <formula>"NA"</formula>
    </cfRule>
  </conditionalFormatting>
  <conditionalFormatting sqref="H873 H871">
    <cfRule type="cellIs" dxfId="925" priority="1571" operator="equal">
      <formula>"NA"</formula>
    </cfRule>
    <cfRule type="cellIs" dxfId="924" priority="1572" operator="equal">
      <formula>"NA"</formula>
    </cfRule>
  </conditionalFormatting>
  <conditionalFormatting sqref="H873 H871">
    <cfRule type="cellIs" dxfId="923" priority="1569" operator="equal">
      <formula>"NA"</formula>
    </cfRule>
    <cfRule type="cellIs" dxfId="922" priority="1570" operator="equal">
      <formula>"NA"</formula>
    </cfRule>
  </conditionalFormatting>
  <conditionalFormatting sqref="H872">
    <cfRule type="cellIs" dxfId="921" priority="1567" operator="equal">
      <formula>"NA"</formula>
    </cfRule>
    <cfRule type="cellIs" dxfId="920" priority="1568" operator="equal">
      <formula>"NA"</formula>
    </cfRule>
  </conditionalFormatting>
  <conditionalFormatting sqref="H872">
    <cfRule type="cellIs" dxfId="919" priority="1565" operator="equal">
      <formula>"NA"</formula>
    </cfRule>
    <cfRule type="cellIs" dxfId="918" priority="1566" operator="equal">
      <formula>"NA"</formula>
    </cfRule>
  </conditionalFormatting>
  <conditionalFormatting sqref="H872">
    <cfRule type="cellIs" dxfId="917" priority="1563" operator="equal">
      <formula>"NA"</formula>
    </cfRule>
    <cfRule type="cellIs" dxfId="916" priority="1564" operator="equal">
      <formula>"NA"</formula>
    </cfRule>
  </conditionalFormatting>
  <conditionalFormatting sqref="H872">
    <cfRule type="cellIs" dxfId="915" priority="1561" operator="equal">
      <formula>"NA"</formula>
    </cfRule>
    <cfRule type="cellIs" dxfId="914" priority="1562" operator="equal">
      <formula>"NA"</formula>
    </cfRule>
  </conditionalFormatting>
  <conditionalFormatting sqref="H872">
    <cfRule type="cellIs" dxfId="913" priority="1559" operator="equal">
      <formula>"NA"</formula>
    </cfRule>
    <cfRule type="cellIs" dxfId="912" priority="1560" operator="equal">
      <formula>"NA"</formula>
    </cfRule>
  </conditionalFormatting>
  <conditionalFormatting sqref="H872">
    <cfRule type="cellIs" dxfId="911" priority="1557" operator="equal">
      <formula>"NA"</formula>
    </cfRule>
    <cfRule type="cellIs" dxfId="910" priority="1558" operator="equal">
      <formula>"NA"</formula>
    </cfRule>
  </conditionalFormatting>
  <conditionalFormatting sqref="H872">
    <cfRule type="cellIs" dxfId="909" priority="1555" operator="equal">
      <formula>"NA"</formula>
    </cfRule>
    <cfRule type="cellIs" dxfId="908" priority="1556" operator="equal">
      <formula>"NA"</formula>
    </cfRule>
  </conditionalFormatting>
  <conditionalFormatting sqref="H384:I384 H362:I362 H388:I388">
    <cfRule type="cellIs" dxfId="907" priority="1501" operator="equal">
      <formula>"NA"</formula>
    </cfRule>
    <cfRule type="cellIs" dxfId="906" priority="1502" operator="equal">
      <formula>"NA"</formula>
    </cfRule>
  </conditionalFormatting>
  <conditionalFormatting sqref="H447:I448">
    <cfRule type="cellIs" dxfId="905" priority="1499" operator="equal">
      <formula>"NA"</formula>
    </cfRule>
    <cfRule type="cellIs" dxfId="904" priority="1500" operator="equal">
      <formula>"NA"</formula>
    </cfRule>
  </conditionalFormatting>
  <conditionalFormatting sqref="J450">
    <cfRule type="cellIs" dxfId="903" priority="1497" operator="equal">
      <formula>"NA"</formula>
    </cfRule>
    <cfRule type="cellIs" dxfId="902" priority="1498" operator="equal">
      <formula>"NA"</formula>
    </cfRule>
  </conditionalFormatting>
  <conditionalFormatting sqref="J453">
    <cfRule type="cellIs" dxfId="901" priority="1495" operator="equal">
      <formula>"NA"</formula>
    </cfRule>
    <cfRule type="cellIs" dxfId="900" priority="1496" operator="equal">
      <formula>"NA"</formula>
    </cfRule>
  </conditionalFormatting>
  <conditionalFormatting sqref="H551:I552 H668:I668">
    <cfRule type="cellIs" dxfId="899" priority="1493" operator="equal">
      <formula>"NA"</formula>
    </cfRule>
    <cfRule type="cellIs" dxfId="898" priority="1494" operator="equal">
      <formula>"NA"</formula>
    </cfRule>
  </conditionalFormatting>
  <conditionalFormatting sqref="B361:I361">
    <cfRule type="cellIs" dxfId="897" priority="1473" operator="equal">
      <formula>"NA"</formula>
    </cfRule>
    <cfRule type="cellIs" dxfId="896" priority="1474" operator="equal">
      <formula>"NA"</formula>
    </cfRule>
  </conditionalFormatting>
  <conditionalFormatting sqref="A361">
    <cfRule type="cellIs" dxfId="895" priority="1449" operator="equal">
      <formula>"NA"</formula>
    </cfRule>
    <cfRule type="cellIs" dxfId="894" priority="1450" operator="equal">
      <formula>"NA"</formula>
    </cfRule>
  </conditionalFormatting>
  <conditionalFormatting sqref="B37">
    <cfRule type="cellIs" dxfId="893" priority="1445" operator="equal">
      <formula>"NA"</formula>
    </cfRule>
    <cfRule type="cellIs" dxfId="892" priority="1446" operator="equal">
      <formula>"NA"</formula>
    </cfRule>
  </conditionalFormatting>
  <conditionalFormatting sqref="B11">
    <cfRule type="cellIs" dxfId="891" priority="1435" operator="equal">
      <formula>"NA"</formula>
    </cfRule>
    <cfRule type="cellIs" dxfId="890" priority="1436" operator="equal">
      <formula>"NA"</formula>
    </cfRule>
  </conditionalFormatting>
  <conditionalFormatting sqref="B12">
    <cfRule type="cellIs" dxfId="889" priority="1433" operator="equal">
      <formula>"NA"</formula>
    </cfRule>
    <cfRule type="cellIs" dxfId="888" priority="1434" operator="equal">
      <formula>"NA"</formula>
    </cfRule>
  </conditionalFormatting>
  <conditionalFormatting sqref="I350:I351 I354">
    <cfRule type="cellIs" dxfId="887" priority="1423" operator="equal">
      <formula>"NA"</formula>
    </cfRule>
    <cfRule type="cellIs" dxfId="886" priority="1424" operator="equal">
      <formula>"NA"</formula>
    </cfRule>
  </conditionalFormatting>
  <conditionalFormatting sqref="H659:I659">
    <cfRule type="cellIs" dxfId="885" priority="1421" operator="equal">
      <formula>"NA"</formula>
    </cfRule>
    <cfRule type="cellIs" dxfId="884" priority="1422" operator="equal">
      <formula>"NA"</formula>
    </cfRule>
  </conditionalFormatting>
  <conditionalFormatting sqref="I340:I341 I346">
    <cfRule type="cellIs" dxfId="883" priority="1425" operator="equal">
      <formula>"NA"</formula>
    </cfRule>
    <cfRule type="cellIs" dxfId="882" priority="1426" operator="equal">
      <formula>"NA"</formula>
    </cfRule>
  </conditionalFormatting>
  <conditionalFormatting sqref="E363:I363">
    <cfRule type="cellIs" dxfId="881" priority="1397" operator="equal">
      <formula>"NA"</formula>
    </cfRule>
    <cfRule type="cellIs" dxfId="880" priority="1398" operator="equal">
      <formula>"NA"</formula>
    </cfRule>
  </conditionalFormatting>
  <conditionalFormatting sqref="J362:J363">
    <cfRule type="cellIs" dxfId="879" priority="1373" operator="equal">
      <formula>"NA"</formula>
    </cfRule>
    <cfRule type="cellIs" dxfId="878" priority="1374" operator="equal">
      <formula>"NA"</formula>
    </cfRule>
  </conditionalFormatting>
  <conditionalFormatting sqref="J384:J385">
    <cfRule type="cellIs" dxfId="877" priority="1371" operator="equal">
      <formula>"NA"</formula>
    </cfRule>
    <cfRule type="cellIs" dxfId="876" priority="1372" operator="equal">
      <formula>"NA"</formula>
    </cfRule>
  </conditionalFormatting>
  <conditionalFormatting sqref="I503 I506:I507">
    <cfRule type="cellIs" dxfId="875" priority="1377" operator="equal">
      <formula>"NA"</formula>
    </cfRule>
    <cfRule type="cellIs" dxfId="874" priority="1378" operator="equal">
      <formula>"NA"</formula>
    </cfRule>
  </conditionalFormatting>
  <conditionalFormatting sqref="C461:I461">
    <cfRule type="cellIs" dxfId="873" priority="1375" operator="equal">
      <formula>"NA"</formula>
    </cfRule>
    <cfRule type="cellIs" dxfId="872" priority="1376" operator="equal">
      <formula>"NA"</formula>
    </cfRule>
  </conditionalFormatting>
  <conditionalFormatting sqref="H486:I486 H499:I499">
    <cfRule type="cellIs" dxfId="871" priority="1383" operator="equal">
      <formula>"NA"</formula>
    </cfRule>
    <cfRule type="cellIs" dxfId="870" priority="1384" operator="equal">
      <formula>"NA"</formula>
    </cfRule>
  </conditionalFormatting>
  <conditionalFormatting sqref="J389">
    <cfRule type="cellIs" dxfId="869" priority="1369" operator="equal">
      <formula>"NA"</formula>
    </cfRule>
    <cfRule type="cellIs" dxfId="868" priority="1370" operator="equal">
      <formula>"NA"</formula>
    </cfRule>
  </conditionalFormatting>
  <conditionalFormatting sqref="J448">
    <cfRule type="cellIs" dxfId="867" priority="1367" operator="equal">
      <formula>"NA"</formula>
    </cfRule>
    <cfRule type="cellIs" dxfId="866" priority="1368" operator="equal">
      <formula>"NA"</formula>
    </cfRule>
  </conditionalFormatting>
  <conditionalFormatting sqref="J461">
    <cfRule type="cellIs" dxfId="865" priority="1365" operator="equal">
      <formula>"NA"</formula>
    </cfRule>
    <cfRule type="cellIs" dxfId="864" priority="1366" operator="equal">
      <formula>"NA"</formula>
    </cfRule>
  </conditionalFormatting>
  <conditionalFormatting sqref="A830:A833">
    <cfRule type="cellIs" dxfId="863" priority="1341" stopIfTrue="1" operator="equal">
      <formula>"NA"</formula>
    </cfRule>
    <cfRule type="cellIs" dxfId="862" priority="1342" stopIfTrue="1" operator="equal">
      <formula>"NA"</formula>
    </cfRule>
  </conditionalFormatting>
  <conditionalFormatting sqref="A830:A833">
    <cfRule type="cellIs" dxfId="861" priority="1343" stopIfTrue="1" operator="equal">
      <formula>"NA"</formula>
    </cfRule>
    <cfRule type="cellIs" dxfId="860" priority="1344" stopIfTrue="1" operator="equal">
      <formula>"NA"</formula>
    </cfRule>
  </conditionalFormatting>
  <conditionalFormatting sqref="E236">
    <cfRule type="cellIs" dxfId="859" priority="1075" stopIfTrue="1" operator="equal">
      <formula>"NA"</formula>
    </cfRule>
    <cfRule type="cellIs" dxfId="858" priority="1076" stopIfTrue="1" operator="equal">
      <formula>"NA"</formula>
    </cfRule>
  </conditionalFormatting>
  <conditionalFormatting sqref="E236">
    <cfRule type="cellIs" dxfId="857" priority="1071" stopIfTrue="1" operator="equal">
      <formula>"NA"</formula>
    </cfRule>
    <cfRule type="cellIs" dxfId="856" priority="1072" stopIfTrue="1" operator="equal">
      <formula>"NA"</formula>
    </cfRule>
  </conditionalFormatting>
  <conditionalFormatting sqref="E236">
    <cfRule type="cellIs" dxfId="855" priority="1077" stopIfTrue="1" operator="equal">
      <formula>"NA"</formula>
    </cfRule>
    <cfRule type="cellIs" dxfId="854" priority="1078" stopIfTrue="1" operator="equal">
      <formula>"NA"</formula>
    </cfRule>
  </conditionalFormatting>
  <conditionalFormatting sqref="E236">
    <cfRule type="cellIs" dxfId="853" priority="1073" stopIfTrue="1" operator="equal">
      <formula>"NA"</formula>
    </cfRule>
    <cfRule type="cellIs" dxfId="852" priority="1074" stopIfTrue="1" operator="equal">
      <formula>"NA"</formula>
    </cfRule>
  </conditionalFormatting>
  <conditionalFormatting sqref="F236">
    <cfRule type="cellIs" dxfId="851" priority="1067" stopIfTrue="1" operator="equal">
      <formula>"NA"</formula>
    </cfRule>
    <cfRule type="cellIs" dxfId="850" priority="1068" stopIfTrue="1" operator="equal">
      <formula>"NA"</formula>
    </cfRule>
  </conditionalFormatting>
  <conditionalFormatting sqref="F236">
    <cfRule type="cellIs" dxfId="849" priority="1063" stopIfTrue="1" operator="equal">
      <formula>"NA"</formula>
    </cfRule>
    <cfRule type="cellIs" dxfId="848" priority="1064" stopIfTrue="1" operator="equal">
      <formula>"NA"</formula>
    </cfRule>
  </conditionalFormatting>
  <conditionalFormatting sqref="F236">
    <cfRule type="cellIs" dxfId="847" priority="1069" stopIfTrue="1" operator="equal">
      <formula>"NA"</formula>
    </cfRule>
    <cfRule type="cellIs" dxfId="846" priority="1070" stopIfTrue="1" operator="equal">
      <formula>"NA"</formula>
    </cfRule>
  </conditionalFormatting>
  <conditionalFormatting sqref="F236">
    <cfRule type="cellIs" dxfId="845" priority="1065" stopIfTrue="1" operator="equal">
      <formula>"NA"</formula>
    </cfRule>
    <cfRule type="cellIs" dxfId="844" priority="1066" stopIfTrue="1" operator="equal">
      <formula>"NA"</formula>
    </cfRule>
  </conditionalFormatting>
  <conditionalFormatting sqref="G236">
    <cfRule type="cellIs" dxfId="843" priority="1059" stopIfTrue="1" operator="equal">
      <formula>"NA"</formula>
    </cfRule>
    <cfRule type="cellIs" dxfId="842" priority="1060" stopIfTrue="1" operator="equal">
      <formula>"NA"</formula>
    </cfRule>
  </conditionalFormatting>
  <conditionalFormatting sqref="G236">
    <cfRule type="cellIs" dxfId="841" priority="1055" stopIfTrue="1" operator="equal">
      <formula>"NA"</formula>
    </cfRule>
    <cfRule type="cellIs" dxfId="840" priority="1056" stopIfTrue="1" operator="equal">
      <formula>"NA"</formula>
    </cfRule>
  </conditionalFormatting>
  <conditionalFormatting sqref="G236">
    <cfRule type="cellIs" dxfId="839" priority="1061" stopIfTrue="1" operator="equal">
      <formula>"NA"</formula>
    </cfRule>
    <cfRule type="cellIs" dxfId="838" priority="1062" stopIfTrue="1" operator="equal">
      <formula>"NA"</formula>
    </cfRule>
  </conditionalFormatting>
  <conditionalFormatting sqref="G236">
    <cfRule type="cellIs" dxfId="837" priority="1057" stopIfTrue="1" operator="equal">
      <formula>"NA"</formula>
    </cfRule>
    <cfRule type="cellIs" dxfId="836" priority="1058" stopIfTrue="1" operator="equal">
      <formula>"NA"</formula>
    </cfRule>
  </conditionalFormatting>
  <conditionalFormatting sqref="G259">
    <cfRule type="cellIs" dxfId="835" priority="989" stopIfTrue="1" operator="equal">
      <formula>"NA"</formula>
    </cfRule>
    <cfRule type="cellIs" dxfId="834" priority="990" stopIfTrue="1" operator="equal">
      <formula>"NA"</formula>
    </cfRule>
  </conditionalFormatting>
  <conditionalFormatting sqref="G259">
    <cfRule type="cellIs" dxfId="833" priority="985" stopIfTrue="1" operator="equal">
      <formula>"NA"</formula>
    </cfRule>
    <cfRule type="cellIs" dxfId="832" priority="986" stopIfTrue="1" operator="equal">
      <formula>"NA"</formula>
    </cfRule>
  </conditionalFormatting>
  <conditionalFormatting sqref="G259">
    <cfRule type="cellIs" dxfId="831" priority="991" stopIfTrue="1" operator="equal">
      <formula>"NA"</formula>
    </cfRule>
    <cfRule type="cellIs" dxfId="830" priority="992" stopIfTrue="1" operator="equal">
      <formula>"NA"</formula>
    </cfRule>
  </conditionalFormatting>
  <conditionalFormatting sqref="G259">
    <cfRule type="cellIs" dxfId="829" priority="987" stopIfTrue="1" operator="equal">
      <formula>"NA"</formula>
    </cfRule>
    <cfRule type="cellIs" dxfId="828" priority="988" stopIfTrue="1" operator="equal">
      <formula>"NA"</formula>
    </cfRule>
  </conditionalFormatting>
  <conditionalFormatting sqref="H259">
    <cfRule type="cellIs" dxfId="827" priority="981" stopIfTrue="1" operator="equal">
      <formula>"NA"</formula>
    </cfRule>
    <cfRule type="cellIs" dxfId="826" priority="982" stopIfTrue="1" operator="equal">
      <formula>"NA"</formula>
    </cfRule>
  </conditionalFormatting>
  <conditionalFormatting sqref="H259">
    <cfRule type="cellIs" dxfId="825" priority="977" stopIfTrue="1" operator="equal">
      <formula>"NA"</formula>
    </cfRule>
    <cfRule type="cellIs" dxfId="824" priority="978" stopIfTrue="1" operator="equal">
      <formula>"NA"</formula>
    </cfRule>
  </conditionalFormatting>
  <conditionalFormatting sqref="H259">
    <cfRule type="cellIs" dxfId="823" priority="983" stopIfTrue="1" operator="equal">
      <formula>"NA"</formula>
    </cfRule>
    <cfRule type="cellIs" dxfId="822" priority="984" stopIfTrue="1" operator="equal">
      <formula>"NA"</formula>
    </cfRule>
  </conditionalFormatting>
  <conditionalFormatting sqref="H259">
    <cfRule type="cellIs" dxfId="821" priority="979" stopIfTrue="1" operator="equal">
      <formula>"NA"</formula>
    </cfRule>
    <cfRule type="cellIs" dxfId="820" priority="980" stopIfTrue="1" operator="equal">
      <formula>"NA"</formula>
    </cfRule>
  </conditionalFormatting>
  <conditionalFormatting sqref="I259">
    <cfRule type="cellIs" dxfId="819" priority="973" stopIfTrue="1" operator="equal">
      <formula>"NA"</formula>
    </cfRule>
    <cfRule type="cellIs" dxfId="818" priority="974" stopIfTrue="1" operator="equal">
      <formula>"NA"</formula>
    </cfRule>
  </conditionalFormatting>
  <conditionalFormatting sqref="I259">
    <cfRule type="cellIs" dxfId="817" priority="969" stopIfTrue="1" operator="equal">
      <formula>"NA"</formula>
    </cfRule>
    <cfRule type="cellIs" dxfId="816" priority="970" stopIfTrue="1" operator="equal">
      <formula>"NA"</formula>
    </cfRule>
  </conditionalFormatting>
  <conditionalFormatting sqref="I259">
    <cfRule type="cellIs" dxfId="815" priority="975" stopIfTrue="1" operator="equal">
      <formula>"NA"</formula>
    </cfRule>
    <cfRule type="cellIs" dxfId="814" priority="976" stopIfTrue="1" operator="equal">
      <formula>"NA"</formula>
    </cfRule>
  </conditionalFormatting>
  <conditionalFormatting sqref="I259">
    <cfRule type="cellIs" dxfId="813" priority="971" stopIfTrue="1" operator="equal">
      <formula>"NA"</formula>
    </cfRule>
    <cfRule type="cellIs" dxfId="812" priority="972" stopIfTrue="1" operator="equal">
      <formula>"NA"</formula>
    </cfRule>
  </conditionalFormatting>
  <conditionalFormatting sqref="G282">
    <cfRule type="cellIs" dxfId="811" priority="915" stopIfTrue="1" operator="equal">
      <formula>"NA"</formula>
    </cfRule>
    <cfRule type="cellIs" dxfId="810" priority="916" stopIfTrue="1" operator="equal">
      <formula>"NA"</formula>
    </cfRule>
  </conditionalFormatting>
  <conditionalFormatting sqref="H282">
    <cfRule type="cellIs" dxfId="809" priority="911" stopIfTrue="1" operator="equal">
      <formula>"NA"</formula>
    </cfRule>
    <cfRule type="cellIs" dxfId="808" priority="912" stopIfTrue="1" operator="equal">
      <formula>"NA"</formula>
    </cfRule>
  </conditionalFormatting>
  <conditionalFormatting sqref="G282">
    <cfRule type="cellIs" dxfId="807" priority="917" stopIfTrue="1" operator="equal">
      <formula>"NA"</formula>
    </cfRule>
    <cfRule type="cellIs" dxfId="806" priority="918" stopIfTrue="1" operator="equal">
      <formula>"NA"</formula>
    </cfRule>
  </conditionalFormatting>
  <conditionalFormatting sqref="H282">
    <cfRule type="cellIs" dxfId="805" priority="913" stopIfTrue="1" operator="equal">
      <formula>"NA"</formula>
    </cfRule>
    <cfRule type="cellIs" dxfId="804" priority="914" stopIfTrue="1" operator="equal">
      <formula>"NA"</formula>
    </cfRule>
  </conditionalFormatting>
  <conditionalFormatting sqref="H282">
    <cfRule type="cellIs" dxfId="803" priority="907" stopIfTrue="1" operator="equal">
      <formula>"NA"</formula>
    </cfRule>
    <cfRule type="cellIs" dxfId="802" priority="908" stopIfTrue="1" operator="equal">
      <formula>"NA"</formula>
    </cfRule>
  </conditionalFormatting>
  <conditionalFormatting sqref="I286 I294 I292 I290 I288">
    <cfRule type="cellIs" dxfId="801" priority="951" stopIfTrue="1" operator="equal">
      <formula>"NA"</formula>
    </cfRule>
    <cfRule type="cellIs" dxfId="800" priority="952" stopIfTrue="1" operator="equal">
      <formula>"NA"</formula>
    </cfRule>
  </conditionalFormatting>
  <conditionalFormatting sqref="H282">
    <cfRule type="cellIs" dxfId="799" priority="909" stopIfTrue="1" operator="equal">
      <formula>"NA"</formula>
    </cfRule>
    <cfRule type="cellIs" dxfId="798" priority="910" stopIfTrue="1" operator="equal">
      <formula>"NA"</formula>
    </cfRule>
  </conditionalFormatting>
  <conditionalFormatting sqref="I286 I294 I292 I290 I288">
    <cfRule type="cellIs" dxfId="797" priority="953" stopIfTrue="1" operator="equal">
      <formula>"NA"</formula>
    </cfRule>
    <cfRule type="cellIs" dxfId="796" priority="954" stopIfTrue="1" operator="equal">
      <formula>"NA"</formula>
    </cfRule>
  </conditionalFormatting>
  <conditionalFormatting sqref="I286 I294 I292 I290 I288">
    <cfRule type="cellIs" dxfId="795" priority="947" stopIfTrue="1" operator="equal">
      <formula>"NA"</formula>
    </cfRule>
    <cfRule type="cellIs" dxfId="794" priority="948" stopIfTrue="1" operator="equal">
      <formula>"NA"</formula>
    </cfRule>
  </conditionalFormatting>
  <conditionalFormatting sqref="D282">
    <cfRule type="cellIs" dxfId="793" priority="943" stopIfTrue="1" operator="equal">
      <formula>"NA"</formula>
    </cfRule>
    <cfRule type="cellIs" dxfId="792" priority="944" stopIfTrue="1" operator="equal">
      <formula>"NA"</formula>
    </cfRule>
  </conditionalFormatting>
  <conditionalFormatting sqref="I286 I294 I292 I290 I288">
    <cfRule type="cellIs" dxfId="791" priority="949" stopIfTrue="1" operator="equal">
      <formula>"NA"</formula>
    </cfRule>
    <cfRule type="cellIs" dxfId="790" priority="950" stopIfTrue="1" operator="equal">
      <formula>"NA"</formula>
    </cfRule>
  </conditionalFormatting>
  <conditionalFormatting sqref="D282">
    <cfRule type="cellIs" dxfId="789" priority="945" stopIfTrue="1" operator="equal">
      <formula>"NA"</formula>
    </cfRule>
    <cfRule type="cellIs" dxfId="788" priority="946" stopIfTrue="1" operator="equal">
      <formula>"NA"</formula>
    </cfRule>
  </conditionalFormatting>
  <conditionalFormatting sqref="F259">
    <cfRule type="cellIs" dxfId="787" priority="997" stopIfTrue="1" operator="equal">
      <formula>"NA"</formula>
    </cfRule>
    <cfRule type="cellIs" dxfId="786" priority="998" stopIfTrue="1" operator="equal">
      <formula>"NA"</formula>
    </cfRule>
  </conditionalFormatting>
  <conditionalFormatting sqref="F259">
    <cfRule type="cellIs" dxfId="785" priority="993" stopIfTrue="1" operator="equal">
      <formula>"NA"</formula>
    </cfRule>
    <cfRule type="cellIs" dxfId="784" priority="994" stopIfTrue="1" operator="equal">
      <formula>"NA"</formula>
    </cfRule>
  </conditionalFormatting>
  <conditionalFormatting sqref="F259">
    <cfRule type="cellIs" dxfId="783" priority="999" stopIfTrue="1" operator="equal">
      <formula>"NA"</formula>
    </cfRule>
    <cfRule type="cellIs" dxfId="782" priority="1000" stopIfTrue="1" operator="equal">
      <formula>"NA"</formula>
    </cfRule>
  </conditionalFormatting>
  <conditionalFormatting sqref="F259">
    <cfRule type="cellIs" dxfId="781" priority="995" stopIfTrue="1" operator="equal">
      <formula>"NA"</formula>
    </cfRule>
    <cfRule type="cellIs" dxfId="780" priority="996" stopIfTrue="1" operator="equal">
      <formula>"NA"</formula>
    </cfRule>
  </conditionalFormatting>
  <conditionalFormatting sqref="I282">
    <cfRule type="cellIs" dxfId="779" priority="903" stopIfTrue="1" operator="equal">
      <formula>"NA"</formula>
    </cfRule>
    <cfRule type="cellIs" dxfId="778" priority="904" stopIfTrue="1" operator="equal">
      <formula>"NA"</formula>
    </cfRule>
  </conditionalFormatting>
  <conditionalFormatting sqref="I282">
    <cfRule type="cellIs" dxfId="777" priority="899" stopIfTrue="1" operator="equal">
      <formula>"NA"</formula>
    </cfRule>
    <cfRule type="cellIs" dxfId="776" priority="900" stopIfTrue="1" operator="equal">
      <formula>"NA"</formula>
    </cfRule>
  </conditionalFormatting>
  <conditionalFormatting sqref="I282">
    <cfRule type="cellIs" dxfId="775" priority="905" stopIfTrue="1" operator="equal">
      <formula>"NA"</formula>
    </cfRule>
    <cfRule type="cellIs" dxfId="774" priority="906" stopIfTrue="1" operator="equal">
      <formula>"NA"</formula>
    </cfRule>
  </conditionalFormatting>
  <conditionalFormatting sqref="I282">
    <cfRule type="cellIs" dxfId="773" priority="901" stopIfTrue="1" operator="equal">
      <formula>"NA"</formula>
    </cfRule>
    <cfRule type="cellIs" dxfId="772" priority="902" stopIfTrue="1" operator="equal">
      <formula>"NA"</formula>
    </cfRule>
  </conditionalFormatting>
  <conditionalFormatting sqref="J282">
    <cfRule type="cellIs" dxfId="771" priority="895" stopIfTrue="1" operator="equal">
      <formula>"NA"</formula>
    </cfRule>
    <cfRule type="cellIs" dxfId="770" priority="896" stopIfTrue="1" operator="equal">
      <formula>"NA"</formula>
    </cfRule>
  </conditionalFormatting>
  <conditionalFormatting sqref="J282">
    <cfRule type="cellIs" dxfId="769" priority="897" stopIfTrue="1" operator="equal">
      <formula>"NA"</formula>
    </cfRule>
    <cfRule type="cellIs" dxfId="768" priority="898" stopIfTrue="1" operator="equal">
      <formula>"NA"</formula>
    </cfRule>
  </conditionalFormatting>
  <conditionalFormatting sqref="H15:I15">
    <cfRule type="cellIs" dxfId="767" priority="1193" operator="equal">
      <formula>"NA"</formula>
    </cfRule>
    <cfRule type="cellIs" dxfId="766" priority="1194" operator="equal">
      <formula>"NA"</formula>
    </cfRule>
  </conditionalFormatting>
  <conditionalFormatting sqref="B47:B48">
    <cfRule type="cellIs" dxfId="765" priority="1183" operator="equal">
      <formula>"NA"</formula>
    </cfRule>
    <cfRule type="cellIs" dxfId="764" priority="1184" operator="equal">
      <formula>"NA"</formula>
    </cfRule>
  </conditionalFormatting>
  <conditionalFormatting sqref="H22:I22">
    <cfRule type="cellIs" dxfId="763" priority="1191" operator="equal">
      <formula>"NA"</formula>
    </cfRule>
    <cfRule type="cellIs" dxfId="762" priority="1192" operator="equal">
      <formula>"NA"</formula>
    </cfRule>
  </conditionalFormatting>
  <conditionalFormatting sqref="H29:I29">
    <cfRule type="cellIs" dxfId="761" priority="1189" operator="equal">
      <formula>"NA"</formula>
    </cfRule>
    <cfRule type="cellIs" dxfId="760" priority="1190" operator="equal">
      <formula>"NA"</formula>
    </cfRule>
  </conditionalFormatting>
  <conditionalFormatting sqref="H36:I36">
    <cfRule type="cellIs" dxfId="759" priority="1187" operator="equal">
      <formula>"NA"</formula>
    </cfRule>
    <cfRule type="cellIs" dxfId="758" priority="1188" operator="equal">
      <formula>"NA"</formula>
    </cfRule>
  </conditionalFormatting>
  <conditionalFormatting sqref="B40:B41">
    <cfRule type="cellIs" dxfId="757" priority="1185" operator="equal">
      <formula>"NA"</formula>
    </cfRule>
    <cfRule type="cellIs" dxfId="756" priority="1186" operator="equal">
      <formula>"NA"</formula>
    </cfRule>
  </conditionalFormatting>
  <conditionalFormatting sqref="B54:B55">
    <cfRule type="cellIs" dxfId="755" priority="1177" operator="equal">
      <formula>"NA"</formula>
    </cfRule>
    <cfRule type="cellIs" dxfId="754" priority="1178" operator="equal">
      <formula>"NA"</formula>
    </cfRule>
  </conditionalFormatting>
  <conditionalFormatting sqref="H212:I212 H88:I89 H280:I280 H303 H334">
    <cfRule type="cellIs" dxfId="753" priority="1175" operator="equal">
      <formula>"NA"</formula>
    </cfRule>
    <cfRule type="cellIs" dxfId="752" priority="1176" operator="equal">
      <formula>"NA"</formula>
    </cfRule>
  </conditionalFormatting>
  <conditionalFormatting sqref="A231:G233 I231:J233">
    <cfRule type="cellIs" dxfId="751" priority="1097" operator="equal">
      <formula>"NA"</formula>
    </cfRule>
    <cfRule type="cellIs" dxfId="750" priority="1098" operator="equal">
      <formula>"NA"</formula>
    </cfRule>
  </conditionalFormatting>
  <conditionalFormatting sqref="H211:I211">
    <cfRule type="cellIs" dxfId="749" priority="1165" operator="equal">
      <formula>"NA"</formula>
    </cfRule>
    <cfRule type="cellIs" dxfId="748" priority="1166" operator="equal">
      <formula>"NA"</formula>
    </cfRule>
  </conditionalFormatting>
  <conditionalFormatting sqref="I217 I225 I223 I221 I219">
    <cfRule type="cellIs" dxfId="747" priority="1161" stopIfTrue="1" operator="equal">
      <formula>"NA"</formula>
    </cfRule>
    <cfRule type="cellIs" dxfId="746" priority="1162" stopIfTrue="1" operator="equal">
      <formula>"NA"</formula>
    </cfRule>
  </conditionalFormatting>
  <conditionalFormatting sqref="I217 I225 I223 I221 I219">
    <cfRule type="cellIs" dxfId="745" priority="1157" stopIfTrue="1" operator="equal">
      <formula>"NA"</formula>
    </cfRule>
    <cfRule type="cellIs" dxfId="744" priority="1158" stopIfTrue="1" operator="equal">
      <formula>"NA"</formula>
    </cfRule>
  </conditionalFormatting>
  <conditionalFormatting sqref="I217 I225 I223 I221 I219">
    <cfRule type="cellIs" dxfId="743" priority="1163" stopIfTrue="1" operator="equal">
      <formula>"NA"</formula>
    </cfRule>
    <cfRule type="cellIs" dxfId="742" priority="1164" stopIfTrue="1" operator="equal">
      <formula>"NA"</formula>
    </cfRule>
  </conditionalFormatting>
  <conditionalFormatting sqref="I217 I225 I223 I221 I219">
    <cfRule type="cellIs" dxfId="741" priority="1159" stopIfTrue="1" operator="equal">
      <formula>"NA"</formula>
    </cfRule>
    <cfRule type="cellIs" dxfId="740" priority="1160" stopIfTrue="1" operator="equal">
      <formula>"NA"</formula>
    </cfRule>
  </conditionalFormatting>
  <conditionalFormatting sqref="H213">
    <cfRule type="cellIs" dxfId="739" priority="1121" stopIfTrue="1" operator="equal">
      <formula>"NA"</formula>
    </cfRule>
    <cfRule type="cellIs" dxfId="738" priority="1122" stopIfTrue="1" operator="equal">
      <formula>"NA"</formula>
    </cfRule>
  </conditionalFormatting>
  <conditionalFormatting sqref="H213">
    <cfRule type="cellIs" dxfId="737" priority="1117" stopIfTrue="1" operator="equal">
      <formula>"NA"</formula>
    </cfRule>
    <cfRule type="cellIs" dxfId="736" priority="1118" stopIfTrue="1" operator="equal">
      <formula>"NA"</formula>
    </cfRule>
  </conditionalFormatting>
  <conditionalFormatting sqref="H213">
    <cfRule type="cellIs" dxfId="735" priority="1123" stopIfTrue="1" operator="equal">
      <formula>"NA"</formula>
    </cfRule>
    <cfRule type="cellIs" dxfId="734" priority="1124" stopIfTrue="1" operator="equal">
      <formula>"NA"</formula>
    </cfRule>
  </conditionalFormatting>
  <conditionalFormatting sqref="H213">
    <cfRule type="cellIs" dxfId="733" priority="1119" stopIfTrue="1" operator="equal">
      <formula>"NA"</formula>
    </cfRule>
    <cfRule type="cellIs" dxfId="732" priority="1120" stopIfTrue="1" operator="equal">
      <formula>"NA"</formula>
    </cfRule>
  </conditionalFormatting>
  <conditionalFormatting sqref="I213">
    <cfRule type="cellIs" dxfId="731" priority="1113" stopIfTrue="1" operator="equal">
      <formula>"NA"</formula>
    </cfRule>
    <cfRule type="cellIs" dxfId="730" priority="1114" stopIfTrue="1" operator="equal">
      <formula>"NA"</formula>
    </cfRule>
  </conditionalFormatting>
  <conditionalFormatting sqref="I213">
    <cfRule type="cellIs" dxfId="729" priority="1109" stopIfTrue="1" operator="equal">
      <formula>"NA"</formula>
    </cfRule>
    <cfRule type="cellIs" dxfId="728" priority="1110" stopIfTrue="1" operator="equal">
      <formula>"NA"</formula>
    </cfRule>
  </conditionalFormatting>
  <conditionalFormatting sqref="I213">
    <cfRule type="cellIs" dxfId="727" priority="1115" stopIfTrue="1" operator="equal">
      <formula>"NA"</formula>
    </cfRule>
    <cfRule type="cellIs" dxfId="726" priority="1116" stopIfTrue="1" operator="equal">
      <formula>"NA"</formula>
    </cfRule>
  </conditionalFormatting>
  <conditionalFormatting sqref="I213">
    <cfRule type="cellIs" dxfId="725" priority="1111" stopIfTrue="1" operator="equal">
      <formula>"NA"</formula>
    </cfRule>
    <cfRule type="cellIs" dxfId="724" priority="1112" stopIfTrue="1" operator="equal">
      <formula>"NA"</formula>
    </cfRule>
  </conditionalFormatting>
  <conditionalFormatting sqref="D213">
    <cfRule type="cellIs" dxfId="723" priority="1153" stopIfTrue="1" operator="equal">
      <formula>"NA"</formula>
    </cfRule>
    <cfRule type="cellIs" dxfId="722" priority="1154" stopIfTrue="1" operator="equal">
      <formula>"NA"</formula>
    </cfRule>
  </conditionalFormatting>
  <conditionalFormatting sqref="D213">
    <cfRule type="cellIs" dxfId="721" priority="1149" stopIfTrue="1" operator="equal">
      <formula>"NA"</formula>
    </cfRule>
    <cfRule type="cellIs" dxfId="720" priority="1150" stopIfTrue="1" operator="equal">
      <formula>"NA"</formula>
    </cfRule>
  </conditionalFormatting>
  <conditionalFormatting sqref="D213">
    <cfRule type="cellIs" dxfId="719" priority="1155" stopIfTrue="1" operator="equal">
      <formula>"NA"</formula>
    </cfRule>
    <cfRule type="cellIs" dxfId="718" priority="1156" stopIfTrue="1" operator="equal">
      <formula>"NA"</formula>
    </cfRule>
  </conditionalFormatting>
  <conditionalFormatting sqref="D213">
    <cfRule type="cellIs" dxfId="717" priority="1151" stopIfTrue="1" operator="equal">
      <formula>"NA"</formula>
    </cfRule>
    <cfRule type="cellIs" dxfId="716" priority="1152" stopIfTrue="1" operator="equal">
      <formula>"NA"</formula>
    </cfRule>
  </conditionalFormatting>
  <conditionalFormatting sqref="E213">
    <cfRule type="cellIs" dxfId="715" priority="1145" stopIfTrue="1" operator="equal">
      <formula>"NA"</formula>
    </cfRule>
    <cfRule type="cellIs" dxfId="714" priority="1146" stopIfTrue="1" operator="equal">
      <formula>"NA"</formula>
    </cfRule>
  </conditionalFormatting>
  <conditionalFormatting sqref="E213">
    <cfRule type="cellIs" dxfId="713" priority="1141" stopIfTrue="1" operator="equal">
      <formula>"NA"</formula>
    </cfRule>
    <cfRule type="cellIs" dxfId="712" priority="1142" stopIfTrue="1" operator="equal">
      <formula>"NA"</formula>
    </cfRule>
  </conditionalFormatting>
  <conditionalFormatting sqref="E213">
    <cfRule type="cellIs" dxfId="711" priority="1147" stopIfTrue="1" operator="equal">
      <formula>"NA"</formula>
    </cfRule>
    <cfRule type="cellIs" dxfId="710" priority="1148" stopIfTrue="1" operator="equal">
      <formula>"NA"</formula>
    </cfRule>
  </conditionalFormatting>
  <conditionalFormatting sqref="E213">
    <cfRule type="cellIs" dxfId="709" priority="1143" stopIfTrue="1" operator="equal">
      <formula>"NA"</formula>
    </cfRule>
    <cfRule type="cellIs" dxfId="708" priority="1144" stopIfTrue="1" operator="equal">
      <formula>"NA"</formula>
    </cfRule>
  </conditionalFormatting>
  <conditionalFormatting sqref="F213">
    <cfRule type="cellIs" dxfId="707" priority="1137" stopIfTrue="1" operator="equal">
      <formula>"NA"</formula>
    </cfRule>
    <cfRule type="cellIs" dxfId="706" priority="1138" stopIfTrue="1" operator="equal">
      <formula>"NA"</formula>
    </cfRule>
  </conditionalFormatting>
  <conditionalFormatting sqref="F213">
    <cfRule type="cellIs" dxfId="705" priority="1133" stopIfTrue="1" operator="equal">
      <formula>"NA"</formula>
    </cfRule>
    <cfRule type="cellIs" dxfId="704" priority="1134" stopIfTrue="1" operator="equal">
      <formula>"NA"</formula>
    </cfRule>
  </conditionalFormatting>
  <conditionalFormatting sqref="F213">
    <cfRule type="cellIs" dxfId="703" priority="1139" stopIfTrue="1" operator="equal">
      <formula>"NA"</formula>
    </cfRule>
    <cfRule type="cellIs" dxfId="702" priority="1140" stopIfTrue="1" operator="equal">
      <formula>"NA"</formula>
    </cfRule>
  </conditionalFormatting>
  <conditionalFormatting sqref="F213">
    <cfRule type="cellIs" dxfId="701" priority="1135" stopIfTrue="1" operator="equal">
      <formula>"NA"</formula>
    </cfRule>
    <cfRule type="cellIs" dxfId="700" priority="1136" stopIfTrue="1" operator="equal">
      <formula>"NA"</formula>
    </cfRule>
  </conditionalFormatting>
  <conditionalFormatting sqref="G213">
    <cfRule type="cellIs" dxfId="699" priority="1129" stopIfTrue="1" operator="equal">
      <formula>"NA"</formula>
    </cfRule>
    <cfRule type="cellIs" dxfId="698" priority="1130" stopIfTrue="1" operator="equal">
      <formula>"NA"</formula>
    </cfRule>
  </conditionalFormatting>
  <conditionalFormatting sqref="G213">
    <cfRule type="cellIs" dxfId="697" priority="1125" stopIfTrue="1" operator="equal">
      <formula>"NA"</formula>
    </cfRule>
    <cfRule type="cellIs" dxfId="696" priority="1126" stopIfTrue="1" operator="equal">
      <formula>"NA"</formula>
    </cfRule>
  </conditionalFormatting>
  <conditionalFormatting sqref="G213">
    <cfRule type="cellIs" dxfId="695" priority="1131" stopIfTrue="1" operator="equal">
      <formula>"NA"</formula>
    </cfRule>
    <cfRule type="cellIs" dxfId="694" priority="1132" stopIfTrue="1" operator="equal">
      <formula>"NA"</formula>
    </cfRule>
  </conditionalFormatting>
  <conditionalFormatting sqref="G213">
    <cfRule type="cellIs" dxfId="693" priority="1127" stopIfTrue="1" operator="equal">
      <formula>"NA"</formula>
    </cfRule>
    <cfRule type="cellIs" dxfId="692" priority="1128" stopIfTrue="1" operator="equal">
      <formula>"NA"</formula>
    </cfRule>
  </conditionalFormatting>
  <conditionalFormatting sqref="A326:J326">
    <cfRule type="cellIs" dxfId="691" priority="817" operator="equal">
      <formula>"NA"</formula>
    </cfRule>
    <cfRule type="cellIs" dxfId="690" priority="818" operator="equal">
      <formula>"NA"</formula>
    </cfRule>
  </conditionalFormatting>
  <conditionalFormatting sqref="J213">
    <cfRule type="cellIs" dxfId="689" priority="1105" stopIfTrue="1" operator="equal">
      <formula>"NA"</formula>
    </cfRule>
    <cfRule type="cellIs" dxfId="688" priority="1106" stopIfTrue="1" operator="equal">
      <formula>"NA"</formula>
    </cfRule>
  </conditionalFormatting>
  <conditionalFormatting sqref="J213">
    <cfRule type="cellIs" dxfId="687" priority="1107" stopIfTrue="1" operator="equal">
      <formula>"NA"</formula>
    </cfRule>
    <cfRule type="cellIs" dxfId="686" priority="1108" stopIfTrue="1" operator="equal">
      <formula>"NA"</formula>
    </cfRule>
  </conditionalFormatting>
  <conditionalFormatting sqref="J213">
    <cfRule type="cellIs" dxfId="685" priority="1101" stopIfTrue="1" operator="equal">
      <formula>"NA"</formula>
    </cfRule>
    <cfRule type="cellIs" dxfId="684" priority="1102" stopIfTrue="1" operator="equal">
      <formula>"NA"</formula>
    </cfRule>
  </conditionalFormatting>
  <conditionalFormatting sqref="J213">
    <cfRule type="cellIs" dxfId="683" priority="1103" stopIfTrue="1" operator="equal">
      <formula>"NA"</formula>
    </cfRule>
    <cfRule type="cellIs" dxfId="682" priority="1104" stopIfTrue="1" operator="equal">
      <formula>"NA"</formula>
    </cfRule>
  </conditionalFormatting>
  <conditionalFormatting sqref="H235:I235">
    <cfRule type="cellIs" dxfId="681" priority="1095" operator="equal">
      <formula>"NA"</formula>
    </cfRule>
    <cfRule type="cellIs" dxfId="680" priority="1096" operator="equal">
      <formula>"NA"</formula>
    </cfRule>
  </conditionalFormatting>
  <conditionalFormatting sqref="I240 I248 I246 I244 I242">
    <cfRule type="cellIs" dxfId="679" priority="1091" stopIfTrue="1" operator="equal">
      <formula>"NA"</formula>
    </cfRule>
    <cfRule type="cellIs" dxfId="678" priority="1092" stopIfTrue="1" operator="equal">
      <formula>"NA"</formula>
    </cfRule>
  </conditionalFormatting>
  <conditionalFormatting sqref="I240 I248 I246 I244 I242">
    <cfRule type="cellIs" dxfId="677" priority="1087" stopIfTrue="1" operator="equal">
      <formula>"NA"</formula>
    </cfRule>
    <cfRule type="cellIs" dxfId="676" priority="1088" stopIfTrue="1" operator="equal">
      <formula>"NA"</formula>
    </cfRule>
  </conditionalFormatting>
  <conditionalFormatting sqref="I240 I248 I246 I244 I242">
    <cfRule type="cellIs" dxfId="675" priority="1093" stopIfTrue="1" operator="equal">
      <formula>"NA"</formula>
    </cfRule>
    <cfRule type="cellIs" dxfId="674" priority="1094" stopIfTrue="1" operator="equal">
      <formula>"NA"</formula>
    </cfRule>
  </conditionalFormatting>
  <conditionalFormatting sqref="I240 I248 I246 I244 I242">
    <cfRule type="cellIs" dxfId="673" priority="1089" stopIfTrue="1" operator="equal">
      <formula>"NA"</formula>
    </cfRule>
    <cfRule type="cellIs" dxfId="672" priority="1090" stopIfTrue="1" operator="equal">
      <formula>"NA"</formula>
    </cfRule>
  </conditionalFormatting>
  <conditionalFormatting sqref="H236">
    <cfRule type="cellIs" dxfId="671" priority="1051" stopIfTrue="1" operator="equal">
      <formula>"NA"</formula>
    </cfRule>
    <cfRule type="cellIs" dxfId="670" priority="1052" stopIfTrue="1" operator="equal">
      <formula>"NA"</formula>
    </cfRule>
  </conditionalFormatting>
  <conditionalFormatting sqref="H236">
    <cfRule type="cellIs" dxfId="669" priority="1047" stopIfTrue="1" operator="equal">
      <formula>"NA"</formula>
    </cfRule>
    <cfRule type="cellIs" dxfId="668" priority="1048" stopIfTrue="1" operator="equal">
      <formula>"NA"</formula>
    </cfRule>
  </conditionalFormatting>
  <conditionalFormatting sqref="H236">
    <cfRule type="cellIs" dxfId="667" priority="1053" stopIfTrue="1" operator="equal">
      <formula>"NA"</formula>
    </cfRule>
    <cfRule type="cellIs" dxfId="666" priority="1054" stopIfTrue="1" operator="equal">
      <formula>"NA"</formula>
    </cfRule>
  </conditionalFormatting>
  <conditionalFormatting sqref="H236">
    <cfRule type="cellIs" dxfId="665" priority="1049" stopIfTrue="1" operator="equal">
      <formula>"NA"</formula>
    </cfRule>
    <cfRule type="cellIs" dxfId="664" priority="1050" stopIfTrue="1" operator="equal">
      <formula>"NA"</formula>
    </cfRule>
  </conditionalFormatting>
  <conditionalFormatting sqref="I236">
    <cfRule type="cellIs" dxfId="663" priority="1043" stopIfTrue="1" operator="equal">
      <formula>"NA"</formula>
    </cfRule>
    <cfRule type="cellIs" dxfId="662" priority="1044" stopIfTrue="1" operator="equal">
      <formula>"NA"</formula>
    </cfRule>
  </conditionalFormatting>
  <conditionalFormatting sqref="I236">
    <cfRule type="cellIs" dxfId="661" priority="1039" stopIfTrue="1" operator="equal">
      <formula>"NA"</formula>
    </cfRule>
    <cfRule type="cellIs" dxfId="660" priority="1040" stopIfTrue="1" operator="equal">
      <formula>"NA"</formula>
    </cfRule>
  </conditionalFormatting>
  <conditionalFormatting sqref="I236">
    <cfRule type="cellIs" dxfId="659" priority="1045" stopIfTrue="1" operator="equal">
      <formula>"NA"</formula>
    </cfRule>
    <cfRule type="cellIs" dxfId="658" priority="1046" stopIfTrue="1" operator="equal">
      <formula>"NA"</formula>
    </cfRule>
  </conditionalFormatting>
  <conditionalFormatting sqref="I236">
    <cfRule type="cellIs" dxfId="657" priority="1041" stopIfTrue="1" operator="equal">
      <formula>"NA"</formula>
    </cfRule>
    <cfRule type="cellIs" dxfId="656" priority="1042" stopIfTrue="1" operator="equal">
      <formula>"NA"</formula>
    </cfRule>
  </conditionalFormatting>
  <conditionalFormatting sqref="D236">
    <cfRule type="cellIs" dxfId="655" priority="1083" stopIfTrue="1" operator="equal">
      <formula>"NA"</formula>
    </cfRule>
    <cfRule type="cellIs" dxfId="654" priority="1084" stopIfTrue="1" operator="equal">
      <formula>"NA"</formula>
    </cfRule>
  </conditionalFormatting>
  <conditionalFormatting sqref="D236">
    <cfRule type="cellIs" dxfId="653" priority="1079" stopIfTrue="1" operator="equal">
      <formula>"NA"</formula>
    </cfRule>
    <cfRule type="cellIs" dxfId="652" priority="1080" stopIfTrue="1" operator="equal">
      <formula>"NA"</formula>
    </cfRule>
  </conditionalFormatting>
  <conditionalFormatting sqref="D236">
    <cfRule type="cellIs" dxfId="651" priority="1085" stopIfTrue="1" operator="equal">
      <formula>"NA"</formula>
    </cfRule>
    <cfRule type="cellIs" dxfId="650" priority="1086" stopIfTrue="1" operator="equal">
      <formula>"NA"</formula>
    </cfRule>
  </conditionalFormatting>
  <conditionalFormatting sqref="D236">
    <cfRule type="cellIs" dxfId="649" priority="1081" stopIfTrue="1" operator="equal">
      <formula>"NA"</formula>
    </cfRule>
    <cfRule type="cellIs" dxfId="648" priority="1082" stopIfTrue="1" operator="equal">
      <formula>"NA"</formula>
    </cfRule>
  </conditionalFormatting>
  <conditionalFormatting sqref="E259">
    <cfRule type="cellIs" dxfId="647" priority="1005" stopIfTrue="1" operator="equal">
      <formula>"NA"</formula>
    </cfRule>
    <cfRule type="cellIs" dxfId="646" priority="1006" stopIfTrue="1" operator="equal">
      <formula>"NA"</formula>
    </cfRule>
  </conditionalFormatting>
  <conditionalFormatting sqref="E259">
    <cfRule type="cellIs" dxfId="645" priority="1001" stopIfTrue="1" operator="equal">
      <formula>"NA"</formula>
    </cfRule>
    <cfRule type="cellIs" dxfId="644" priority="1002" stopIfTrue="1" operator="equal">
      <formula>"NA"</formula>
    </cfRule>
  </conditionalFormatting>
  <conditionalFormatting sqref="E259">
    <cfRule type="cellIs" dxfId="643" priority="1007" stopIfTrue="1" operator="equal">
      <formula>"NA"</formula>
    </cfRule>
    <cfRule type="cellIs" dxfId="642" priority="1008" stopIfTrue="1" operator="equal">
      <formula>"NA"</formula>
    </cfRule>
  </conditionalFormatting>
  <conditionalFormatting sqref="E259">
    <cfRule type="cellIs" dxfId="641" priority="1003" stopIfTrue="1" operator="equal">
      <formula>"NA"</formula>
    </cfRule>
    <cfRule type="cellIs" dxfId="640" priority="1004" stopIfTrue="1" operator="equal">
      <formula>"NA"</formula>
    </cfRule>
  </conditionalFormatting>
  <conditionalFormatting sqref="J236">
    <cfRule type="cellIs" dxfId="639" priority="1035" stopIfTrue="1" operator="equal">
      <formula>"NA"</formula>
    </cfRule>
    <cfRule type="cellIs" dxfId="638" priority="1036" stopIfTrue="1" operator="equal">
      <formula>"NA"</formula>
    </cfRule>
  </conditionalFormatting>
  <conditionalFormatting sqref="J236">
    <cfRule type="cellIs" dxfId="637" priority="1037" stopIfTrue="1" operator="equal">
      <formula>"NA"</formula>
    </cfRule>
    <cfRule type="cellIs" dxfId="636" priority="1038" stopIfTrue="1" operator="equal">
      <formula>"NA"</formula>
    </cfRule>
  </conditionalFormatting>
  <conditionalFormatting sqref="J236">
    <cfRule type="cellIs" dxfId="635" priority="1031" stopIfTrue="1" operator="equal">
      <formula>"NA"</formula>
    </cfRule>
    <cfRule type="cellIs" dxfId="634" priority="1032" stopIfTrue="1" operator="equal">
      <formula>"NA"</formula>
    </cfRule>
  </conditionalFormatting>
  <conditionalFormatting sqref="J236">
    <cfRule type="cellIs" dxfId="633" priority="1033" stopIfTrue="1" operator="equal">
      <formula>"NA"</formula>
    </cfRule>
    <cfRule type="cellIs" dxfId="632" priority="1034" stopIfTrue="1" operator="equal">
      <formula>"NA"</formula>
    </cfRule>
  </conditionalFormatting>
  <conditionalFormatting sqref="H258:I258">
    <cfRule type="cellIs" dxfId="631" priority="1025" operator="equal">
      <formula>"NA"</formula>
    </cfRule>
    <cfRule type="cellIs" dxfId="630" priority="1026" operator="equal">
      <formula>"NA"</formula>
    </cfRule>
  </conditionalFormatting>
  <conditionalFormatting sqref="I263 I271 I269 I267 I265">
    <cfRule type="cellIs" dxfId="629" priority="1021" stopIfTrue="1" operator="equal">
      <formula>"NA"</formula>
    </cfRule>
    <cfRule type="cellIs" dxfId="628" priority="1022" stopIfTrue="1" operator="equal">
      <formula>"NA"</formula>
    </cfRule>
  </conditionalFormatting>
  <conditionalFormatting sqref="I263 I271 I269 I267 I265">
    <cfRule type="cellIs" dxfId="627" priority="1017" stopIfTrue="1" operator="equal">
      <formula>"NA"</formula>
    </cfRule>
    <cfRule type="cellIs" dxfId="626" priority="1018" stopIfTrue="1" operator="equal">
      <formula>"NA"</formula>
    </cfRule>
  </conditionalFormatting>
  <conditionalFormatting sqref="I263 I271 I269 I267 I265">
    <cfRule type="cellIs" dxfId="625" priority="1023" stopIfTrue="1" operator="equal">
      <formula>"NA"</formula>
    </cfRule>
    <cfRule type="cellIs" dxfId="624" priority="1024" stopIfTrue="1" operator="equal">
      <formula>"NA"</formula>
    </cfRule>
  </conditionalFormatting>
  <conditionalFormatting sqref="I263 I271 I269 I267 I265">
    <cfRule type="cellIs" dxfId="623" priority="1019" stopIfTrue="1" operator="equal">
      <formula>"NA"</formula>
    </cfRule>
    <cfRule type="cellIs" dxfId="622" priority="1020" stopIfTrue="1" operator="equal">
      <formula>"NA"</formula>
    </cfRule>
  </conditionalFormatting>
  <conditionalFormatting sqref="D305">
    <cfRule type="cellIs" dxfId="621" priority="873" stopIfTrue="1" operator="equal">
      <formula>"NA"</formula>
    </cfRule>
    <cfRule type="cellIs" dxfId="620" priority="874" stopIfTrue="1" operator="equal">
      <formula>"NA"</formula>
    </cfRule>
  </conditionalFormatting>
  <conditionalFormatting sqref="D305">
    <cfRule type="cellIs" dxfId="619" priority="869" stopIfTrue="1" operator="equal">
      <formula>"NA"</formula>
    </cfRule>
    <cfRule type="cellIs" dxfId="618" priority="870" stopIfTrue="1" operator="equal">
      <formula>"NA"</formula>
    </cfRule>
  </conditionalFormatting>
  <conditionalFormatting sqref="D305">
    <cfRule type="cellIs" dxfId="617" priority="875" stopIfTrue="1" operator="equal">
      <formula>"NA"</formula>
    </cfRule>
    <cfRule type="cellIs" dxfId="616" priority="876" stopIfTrue="1" operator="equal">
      <formula>"NA"</formula>
    </cfRule>
  </conditionalFormatting>
  <conditionalFormatting sqref="D305">
    <cfRule type="cellIs" dxfId="615" priority="871" stopIfTrue="1" operator="equal">
      <formula>"NA"</formula>
    </cfRule>
    <cfRule type="cellIs" dxfId="614" priority="872" stopIfTrue="1" operator="equal">
      <formula>"NA"</formula>
    </cfRule>
  </conditionalFormatting>
  <conditionalFormatting sqref="D259">
    <cfRule type="cellIs" dxfId="613" priority="1013" stopIfTrue="1" operator="equal">
      <formula>"NA"</formula>
    </cfRule>
    <cfRule type="cellIs" dxfId="612" priority="1014" stopIfTrue="1" operator="equal">
      <formula>"NA"</formula>
    </cfRule>
  </conditionalFormatting>
  <conditionalFormatting sqref="D259">
    <cfRule type="cellIs" dxfId="611" priority="1009" stopIfTrue="1" operator="equal">
      <formula>"NA"</formula>
    </cfRule>
    <cfRule type="cellIs" dxfId="610" priority="1010" stopIfTrue="1" operator="equal">
      <formula>"NA"</formula>
    </cfRule>
  </conditionalFormatting>
  <conditionalFormatting sqref="D259">
    <cfRule type="cellIs" dxfId="609" priority="1015" stopIfTrue="1" operator="equal">
      <formula>"NA"</formula>
    </cfRule>
    <cfRule type="cellIs" dxfId="608" priority="1016" stopIfTrue="1" operator="equal">
      <formula>"NA"</formula>
    </cfRule>
  </conditionalFormatting>
  <conditionalFormatting sqref="D259">
    <cfRule type="cellIs" dxfId="607" priority="1011" stopIfTrue="1" operator="equal">
      <formula>"NA"</formula>
    </cfRule>
    <cfRule type="cellIs" dxfId="606" priority="1012" stopIfTrue="1" operator="equal">
      <formula>"NA"</formula>
    </cfRule>
  </conditionalFormatting>
  <conditionalFormatting sqref="F282">
    <cfRule type="cellIs" dxfId="605" priority="927" stopIfTrue="1" operator="equal">
      <formula>"NA"</formula>
    </cfRule>
    <cfRule type="cellIs" dxfId="604" priority="928" stopIfTrue="1" operator="equal">
      <formula>"NA"</formula>
    </cfRule>
  </conditionalFormatting>
  <conditionalFormatting sqref="F282">
    <cfRule type="cellIs" dxfId="603" priority="923" stopIfTrue="1" operator="equal">
      <formula>"NA"</formula>
    </cfRule>
    <cfRule type="cellIs" dxfId="602" priority="924" stopIfTrue="1" operator="equal">
      <formula>"NA"</formula>
    </cfRule>
  </conditionalFormatting>
  <conditionalFormatting sqref="F282">
    <cfRule type="cellIs" dxfId="601" priority="929" stopIfTrue="1" operator="equal">
      <formula>"NA"</formula>
    </cfRule>
    <cfRule type="cellIs" dxfId="600" priority="930" stopIfTrue="1" operator="equal">
      <formula>"NA"</formula>
    </cfRule>
  </conditionalFormatting>
  <conditionalFormatting sqref="F282">
    <cfRule type="cellIs" dxfId="599" priority="925" stopIfTrue="1" operator="equal">
      <formula>"NA"</formula>
    </cfRule>
    <cfRule type="cellIs" dxfId="598" priority="926" stopIfTrue="1" operator="equal">
      <formula>"NA"</formula>
    </cfRule>
  </conditionalFormatting>
  <conditionalFormatting sqref="G282">
    <cfRule type="cellIs" dxfId="597" priority="919" stopIfTrue="1" operator="equal">
      <formula>"NA"</formula>
    </cfRule>
    <cfRule type="cellIs" dxfId="596" priority="920" stopIfTrue="1" operator="equal">
      <formula>"NA"</formula>
    </cfRule>
  </conditionalFormatting>
  <conditionalFormatting sqref="G282">
    <cfRule type="cellIs" dxfId="595" priority="921" stopIfTrue="1" operator="equal">
      <formula>"NA"</formula>
    </cfRule>
    <cfRule type="cellIs" dxfId="594" priority="922" stopIfTrue="1" operator="equal">
      <formula>"NA"</formula>
    </cfRule>
  </conditionalFormatting>
  <conditionalFormatting sqref="J259">
    <cfRule type="cellIs" dxfId="593" priority="965" stopIfTrue="1" operator="equal">
      <formula>"NA"</formula>
    </cfRule>
    <cfRule type="cellIs" dxfId="592" priority="966" stopIfTrue="1" operator="equal">
      <formula>"NA"</formula>
    </cfRule>
  </conditionalFormatting>
  <conditionalFormatting sqref="J259">
    <cfRule type="cellIs" dxfId="591" priority="967" stopIfTrue="1" operator="equal">
      <formula>"NA"</formula>
    </cfRule>
    <cfRule type="cellIs" dxfId="590" priority="968" stopIfTrue="1" operator="equal">
      <formula>"NA"</formula>
    </cfRule>
  </conditionalFormatting>
  <conditionalFormatting sqref="J259">
    <cfRule type="cellIs" dxfId="589" priority="961" stopIfTrue="1" operator="equal">
      <formula>"NA"</formula>
    </cfRule>
    <cfRule type="cellIs" dxfId="588" priority="962" stopIfTrue="1" operator="equal">
      <formula>"NA"</formula>
    </cfRule>
  </conditionalFormatting>
  <conditionalFormatting sqref="J259">
    <cfRule type="cellIs" dxfId="587" priority="963" stopIfTrue="1" operator="equal">
      <formula>"NA"</formula>
    </cfRule>
    <cfRule type="cellIs" dxfId="586" priority="964" stopIfTrue="1" operator="equal">
      <formula>"NA"</formula>
    </cfRule>
  </conditionalFormatting>
  <conditionalFormatting sqref="H281:I281">
    <cfRule type="cellIs" dxfId="585" priority="955" operator="equal">
      <formula>"NA"</formula>
    </cfRule>
    <cfRule type="cellIs" dxfId="584" priority="956" operator="equal">
      <formula>"NA"</formula>
    </cfRule>
  </conditionalFormatting>
  <conditionalFormatting sqref="J282">
    <cfRule type="cellIs" dxfId="583" priority="891" stopIfTrue="1" operator="equal">
      <formula>"NA"</formula>
    </cfRule>
    <cfRule type="cellIs" dxfId="582" priority="892" stopIfTrue="1" operator="equal">
      <formula>"NA"</formula>
    </cfRule>
  </conditionalFormatting>
  <conditionalFormatting sqref="J282">
    <cfRule type="cellIs" dxfId="581" priority="893" stopIfTrue="1" operator="equal">
      <formula>"NA"</formula>
    </cfRule>
    <cfRule type="cellIs" dxfId="580" priority="894" stopIfTrue="1" operator="equal">
      <formula>"NA"</formula>
    </cfRule>
  </conditionalFormatting>
  <conditionalFormatting sqref="D282">
    <cfRule type="cellIs" dxfId="579" priority="939" stopIfTrue="1" operator="equal">
      <formula>"NA"</formula>
    </cfRule>
    <cfRule type="cellIs" dxfId="578" priority="940" stopIfTrue="1" operator="equal">
      <formula>"NA"</formula>
    </cfRule>
  </conditionalFormatting>
  <conditionalFormatting sqref="D282">
    <cfRule type="cellIs" dxfId="577" priority="941" stopIfTrue="1" operator="equal">
      <formula>"NA"</formula>
    </cfRule>
    <cfRule type="cellIs" dxfId="576" priority="942" stopIfTrue="1" operator="equal">
      <formula>"NA"</formula>
    </cfRule>
  </conditionalFormatting>
  <conditionalFormatting sqref="E282">
    <cfRule type="cellIs" dxfId="575" priority="935" stopIfTrue="1" operator="equal">
      <formula>"NA"</formula>
    </cfRule>
    <cfRule type="cellIs" dxfId="574" priority="936" stopIfTrue="1" operator="equal">
      <formula>"NA"</formula>
    </cfRule>
  </conditionalFormatting>
  <conditionalFormatting sqref="E282">
    <cfRule type="cellIs" dxfId="573" priority="931" stopIfTrue="1" operator="equal">
      <formula>"NA"</formula>
    </cfRule>
    <cfRule type="cellIs" dxfId="572" priority="932" stopIfTrue="1" operator="equal">
      <formula>"NA"</formula>
    </cfRule>
  </conditionalFormatting>
  <conditionalFormatting sqref="E282">
    <cfRule type="cellIs" dxfId="571" priority="937" stopIfTrue="1" operator="equal">
      <formula>"NA"</formula>
    </cfRule>
    <cfRule type="cellIs" dxfId="570" priority="938" stopIfTrue="1" operator="equal">
      <formula>"NA"</formula>
    </cfRule>
  </conditionalFormatting>
  <conditionalFormatting sqref="E282">
    <cfRule type="cellIs" dxfId="569" priority="933" stopIfTrue="1" operator="equal">
      <formula>"NA"</formula>
    </cfRule>
    <cfRule type="cellIs" dxfId="568" priority="934" stopIfTrue="1" operator="equal">
      <formula>"NA"</formula>
    </cfRule>
  </conditionalFormatting>
  <conditionalFormatting sqref="I309 I317 I315 I313 I311">
    <cfRule type="cellIs" dxfId="567" priority="881" stopIfTrue="1" operator="equal">
      <formula>"NA"</formula>
    </cfRule>
    <cfRule type="cellIs" dxfId="566" priority="882" stopIfTrue="1" operator="equal">
      <formula>"NA"</formula>
    </cfRule>
  </conditionalFormatting>
  <conditionalFormatting sqref="I309 I317 I315 I313 I311">
    <cfRule type="cellIs" dxfId="565" priority="877" stopIfTrue="1" operator="equal">
      <formula>"NA"</formula>
    </cfRule>
    <cfRule type="cellIs" dxfId="564" priority="878" stopIfTrue="1" operator="equal">
      <formula>"NA"</formula>
    </cfRule>
  </conditionalFormatting>
  <conditionalFormatting sqref="I309 I317 I315 I313 I311">
    <cfRule type="cellIs" dxfId="563" priority="883" stopIfTrue="1" operator="equal">
      <formula>"NA"</formula>
    </cfRule>
    <cfRule type="cellIs" dxfId="562" priority="884" stopIfTrue="1" operator="equal">
      <formula>"NA"</formula>
    </cfRule>
  </conditionalFormatting>
  <conditionalFormatting sqref="I309 I317 I315 I313 I311">
    <cfRule type="cellIs" dxfId="561" priority="879" stopIfTrue="1" operator="equal">
      <formula>"NA"</formula>
    </cfRule>
    <cfRule type="cellIs" dxfId="560" priority="880" stopIfTrue="1" operator="equal">
      <formula>"NA"</formula>
    </cfRule>
  </conditionalFormatting>
  <conditionalFormatting sqref="H304:I304">
    <cfRule type="cellIs" dxfId="559" priority="885" operator="equal">
      <formula>"NA"</formula>
    </cfRule>
    <cfRule type="cellIs" dxfId="558" priority="886" operator="equal">
      <formula>"NA"</formula>
    </cfRule>
  </conditionalFormatting>
  <conditionalFormatting sqref="H305">
    <cfRule type="cellIs" dxfId="557" priority="841" stopIfTrue="1" operator="equal">
      <formula>"NA"</formula>
    </cfRule>
    <cfRule type="cellIs" dxfId="556" priority="842" stopIfTrue="1" operator="equal">
      <formula>"NA"</formula>
    </cfRule>
  </conditionalFormatting>
  <conditionalFormatting sqref="H305">
    <cfRule type="cellIs" dxfId="555" priority="837" stopIfTrue="1" operator="equal">
      <formula>"NA"</formula>
    </cfRule>
    <cfRule type="cellIs" dxfId="554" priority="838" stopIfTrue="1" operator="equal">
      <formula>"NA"</formula>
    </cfRule>
  </conditionalFormatting>
  <conditionalFormatting sqref="H305">
    <cfRule type="cellIs" dxfId="553" priority="843" stopIfTrue="1" operator="equal">
      <formula>"NA"</formula>
    </cfRule>
    <cfRule type="cellIs" dxfId="552" priority="844" stopIfTrue="1" operator="equal">
      <formula>"NA"</formula>
    </cfRule>
  </conditionalFormatting>
  <conditionalFormatting sqref="H305">
    <cfRule type="cellIs" dxfId="551" priority="839" stopIfTrue="1" operator="equal">
      <formula>"NA"</formula>
    </cfRule>
    <cfRule type="cellIs" dxfId="550" priority="840" stopIfTrue="1" operator="equal">
      <formula>"NA"</formula>
    </cfRule>
  </conditionalFormatting>
  <conditionalFormatting sqref="I305">
    <cfRule type="cellIs" dxfId="549" priority="833" stopIfTrue="1" operator="equal">
      <formula>"NA"</formula>
    </cfRule>
    <cfRule type="cellIs" dxfId="548" priority="834" stopIfTrue="1" operator="equal">
      <formula>"NA"</formula>
    </cfRule>
  </conditionalFormatting>
  <conditionalFormatting sqref="I305">
    <cfRule type="cellIs" dxfId="547" priority="829" stopIfTrue="1" operator="equal">
      <formula>"NA"</formula>
    </cfRule>
    <cfRule type="cellIs" dxfId="546" priority="830" stopIfTrue="1" operator="equal">
      <formula>"NA"</formula>
    </cfRule>
  </conditionalFormatting>
  <conditionalFormatting sqref="I305">
    <cfRule type="cellIs" dxfId="545" priority="835" stopIfTrue="1" operator="equal">
      <formula>"NA"</formula>
    </cfRule>
    <cfRule type="cellIs" dxfId="544" priority="836" stopIfTrue="1" operator="equal">
      <formula>"NA"</formula>
    </cfRule>
  </conditionalFormatting>
  <conditionalFormatting sqref="I305">
    <cfRule type="cellIs" dxfId="543" priority="831" stopIfTrue="1" operator="equal">
      <formula>"NA"</formula>
    </cfRule>
    <cfRule type="cellIs" dxfId="542" priority="832" stopIfTrue="1" operator="equal">
      <formula>"NA"</formula>
    </cfRule>
  </conditionalFormatting>
  <conditionalFormatting sqref="E305">
    <cfRule type="cellIs" dxfId="541" priority="865" stopIfTrue="1" operator="equal">
      <formula>"NA"</formula>
    </cfRule>
    <cfRule type="cellIs" dxfId="540" priority="866" stopIfTrue="1" operator="equal">
      <formula>"NA"</formula>
    </cfRule>
  </conditionalFormatting>
  <conditionalFormatting sqref="E305">
    <cfRule type="cellIs" dxfId="539" priority="861" stopIfTrue="1" operator="equal">
      <formula>"NA"</formula>
    </cfRule>
    <cfRule type="cellIs" dxfId="538" priority="862" stopIfTrue="1" operator="equal">
      <formula>"NA"</formula>
    </cfRule>
  </conditionalFormatting>
  <conditionalFormatting sqref="E305">
    <cfRule type="cellIs" dxfId="537" priority="867" stopIfTrue="1" operator="equal">
      <formula>"NA"</formula>
    </cfRule>
    <cfRule type="cellIs" dxfId="536" priority="868" stopIfTrue="1" operator="equal">
      <formula>"NA"</formula>
    </cfRule>
  </conditionalFormatting>
  <conditionalFormatting sqref="E305">
    <cfRule type="cellIs" dxfId="535" priority="863" stopIfTrue="1" operator="equal">
      <formula>"NA"</formula>
    </cfRule>
    <cfRule type="cellIs" dxfId="534" priority="864" stopIfTrue="1" operator="equal">
      <formula>"NA"</formula>
    </cfRule>
  </conditionalFormatting>
  <conditionalFormatting sqref="F305">
    <cfRule type="cellIs" dxfId="533" priority="857" stopIfTrue="1" operator="equal">
      <formula>"NA"</formula>
    </cfRule>
    <cfRule type="cellIs" dxfId="532" priority="858" stopIfTrue="1" operator="equal">
      <formula>"NA"</formula>
    </cfRule>
  </conditionalFormatting>
  <conditionalFormatting sqref="F305">
    <cfRule type="cellIs" dxfId="531" priority="853" stopIfTrue="1" operator="equal">
      <formula>"NA"</formula>
    </cfRule>
    <cfRule type="cellIs" dxfId="530" priority="854" stopIfTrue="1" operator="equal">
      <formula>"NA"</formula>
    </cfRule>
  </conditionalFormatting>
  <conditionalFormatting sqref="F305">
    <cfRule type="cellIs" dxfId="529" priority="859" stopIfTrue="1" operator="equal">
      <formula>"NA"</formula>
    </cfRule>
    <cfRule type="cellIs" dxfId="528" priority="860" stopIfTrue="1" operator="equal">
      <formula>"NA"</formula>
    </cfRule>
  </conditionalFormatting>
  <conditionalFormatting sqref="F305">
    <cfRule type="cellIs" dxfId="527" priority="855" stopIfTrue="1" operator="equal">
      <formula>"NA"</formula>
    </cfRule>
    <cfRule type="cellIs" dxfId="526" priority="856" stopIfTrue="1" operator="equal">
      <formula>"NA"</formula>
    </cfRule>
  </conditionalFormatting>
  <conditionalFormatting sqref="G305">
    <cfRule type="cellIs" dxfId="525" priority="849" stopIfTrue="1" operator="equal">
      <formula>"NA"</formula>
    </cfRule>
    <cfRule type="cellIs" dxfId="524" priority="850" stopIfTrue="1" operator="equal">
      <formula>"NA"</formula>
    </cfRule>
  </conditionalFormatting>
  <conditionalFormatting sqref="G305">
    <cfRule type="cellIs" dxfId="523" priority="845" stopIfTrue="1" operator="equal">
      <formula>"NA"</formula>
    </cfRule>
    <cfRule type="cellIs" dxfId="522" priority="846" stopIfTrue="1" operator="equal">
      <formula>"NA"</formula>
    </cfRule>
  </conditionalFormatting>
  <conditionalFormatting sqref="G305">
    <cfRule type="cellIs" dxfId="521" priority="851" stopIfTrue="1" operator="equal">
      <formula>"NA"</formula>
    </cfRule>
    <cfRule type="cellIs" dxfId="520" priority="852" stopIfTrue="1" operator="equal">
      <formula>"NA"</formula>
    </cfRule>
  </conditionalFormatting>
  <conditionalFormatting sqref="G305">
    <cfRule type="cellIs" dxfId="519" priority="847" stopIfTrue="1" operator="equal">
      <formula>"NA"</formula>
    </cfRule>
    <cfRule type="cellIs" dxfId="518" priority="848" stopIfTrue="1" operator="equal">
      <formula>"NA"</formula>
    </cfRule>
  </conditionalFormatting>
  <conditionalFormatting sqref="J305">
    <cfRule type="cellIs" dxfId="517" priority="825" stopIfTrue="1" operator="equal">
      <formula>"NA"</formula>
    </cfRule>
    <cfRule type="cellIs" dxfId="516" priority="826" stopIfTrue="1" operator="equal">
      <formula>"NA"</formula>
    </cfRule>
  </conditionalFormatting>
  <conditionalFormatting sqref="J305">
    <cfRule type="cellIs" dxfId="515" priority="827" stopIfTrue="1" operator="equal">
      <formula>"NA"</formula>
    </cfRule>
    <cfRule type="cellIs" dxfId="514" priority="828" stopIfTrue="1" operator="equal">
      <formula>"NA"</formula>
    </cfRule>
  </conditionalFormatting>
  <conditionalFormatting sqref="J305">
    <cfRule type="cellIs" dxfId="513" priority="821" stopIfTrue="1" operator="equal">
      <formula>"NA"</formula>
    </cfRule>
    <cfRule type="cellIs" dxfId="512" priority="822" stopIfTrue="1" operator="equal">
      <formula>"NA"</formula>
    </cfRule>
  </conditionalFormatting>
  <conditionalFormatting sqref="J305">
    <cfRule type="cellIs" dxfId="511" priority="823" stopIfTrue="1" operator="equal">
      <formula>"NA"</formula>
    </cfRule>
    <cfRule type="cellIs" dxfId="510" priority="824" stopIfTrue="1" operator="equal">
      <formula>"NA"</formula>
    </cfRule>
  </conditionalFormatting>
  <conditionalFormatting sqref="H327:I327">
    <cfRule type="cellIs" dxfId="509" priority="815" operator="equal">
      <formula>"NA"</formula>
    </cfRule>
    <cfRule type="cellIs" dxfId="508" priority="816" operator="equal">
      <formula>"NA"</formula>
    </cfRule>
  </conditionalFormatting>
  <conditionalFormatting sqref="I95 I103 I101 I99 I97">
    <cfRule type="cellIs" dxfId="507" priority="811" stopIfTrue="1" operator="equal">
      <formula>"NA"</formula>
    </cfRule>
    <cfRule type="cellIs" dxfId="506" priority="812" stopIfTrue="1" operator="equal">
      <formula>"NA"</formula>
    </cfRule>
  </conditionalFormatting>
  <conditionalFormatting sqref="I95 I103 I101 I99 I97">
    <cfRule type="cellIs" dxfId="505" priority="807" stopIfTrue="1" operator="equal">
      <formula>"NA"</formula>
    </cfRule>
    <cfRule type="cellIs" dxfId="504" priority="808" stopIfTrue="1" operator="equal">
      <formula>"NA"</formula>
    </cfRule>
  </conditionalFormatting>
  <conditionalFormatting sqref="I95 I103 I101 I99 I97">
    <cfRule type="cellIs" dxfId="503" priority="813" stopIfTrue="1" operator="equal">
      <formula>"NA"</formula>
    </cfRule>
    <cfRule type="cellIs" dxfId="502" priority="814" stopIfTrue="1" operator="equal">
      <formula>"NA"</formula>
    </cfRule>
  </conditionalFormatting>
  <conditionalFormatting sqref="I95 I103 I101 I99 I97">
    <cfRule type="cellIs" dxfId="501" priority="809" stopIfTrue="1" operator="equal">
      <formula>"NA"</formula>
    </cfRule>
    <cfRule type="cellIs" dxfId="500" priority="810" stopIfTrue="1" operator="equal">
      <formula>"NA"</formula>
    </cfRule>
  </conditionalFormatting>
  <conditionalFormatting sqref="I118 I126 I124 I122 I120">
    <cfRule type="cellIs" dxfId="499" priority="755" stopIfTrue="1" operator="equal">
      <formula>"NA"</formula>
    </cfRule>
    <cfRule type="cellIs" dxfId="498" priority="756" stopIfTrue="1" operator="equal">
      <formula>"NA"</formula>
    </cfRule>
  </conditionalFormatting>
  <conditionalFormatting sqref="I118 I126 I124 I122 I120">
    <cfRule type="cellIs" dxfId="497" priority="751" stopIfTrue="1" operator="equal">
      <formula>"NA"</formula>
    </cfRule>
    <cfRule type="cellIs" dxfId="496" priority="752" stopIfTrue="1" operator="equal">
      <formula>"NA"</formula>
    </cfRule>
  </conditionalFormatting>
  <conditionalFormatting sqref="I118 I126 I124 I122 I120">
    <cfRule type="cellIs" dxfId="495" priority="757" stopIfTrue="1" operator="equal">
      <formula>"NA"</formula>
    </cfRule>
    <cfRule type="cellIs" dxfId="494" priority="758" stopIfTrue="1" operator="equal">
      <formula>"NA"</formula>
    </cfRule>
  </conditionalFormatting>
  <conditionalFormatting sqref="I118 I126 I124 I122 I120">
    <cfRule type="cellIs" dxfId="493" priority="753" stopIfTrue="1" operator="equal">
      <formula>"NA"</formula>
    </cfRule>
    <cfRule type="cellIs" dxfId="492" priority="754" stopIfTrue="1" operator="equal">
      <formula>"NA"</formula>
    </cfRule>
  </conditionalFormatting>
  <conditionalFormatting sqref="H91">
    <cfRule type="cellIs" dxfId="491" priority="771" stopIfTrue="1" operator="equal">
      <formula>"NA"</formula>
    </cfRule>
    <cfRule type="cellIs" dxfId="490" priority="772" stopIfTrue="1" operator="equal">
      <formula>"NA"</formula>
    </cfRule>
  </conditionalFormatting>
  <conditionalFormatting sqref="H91">
    <cfRule type="cellIs" dxfId="489" priority="767" stopIfTrue="1" operator="equal">
      <formula>"NA"</formula>
    </cfRule>
    <cfRule type="cellIs" dxfId="488" priority="768" stopIfTrue="1" operator="equal">
      <formula>"NA"</formula>
    </cfRule>
  </conditionalFormatting>
  <conditionalFormatting sqref="H91">
    <cfRule type="cellIs" dxfId="487" priority="773" stopIfTrue="1" operator="equal">
      <formula>"NA"</formula>
    </cfRule>
    <cfRule type="cellIs" dxfId="486" priority="774" stopIfTrue="1" operator="equal">
      <formula>"NA"</formula>
    </cfRule>
  </conditionalFormatting>
  <conditionalFormatting sqref="H91">
    <cfRule type="cellIs" dxfId="485" priority="769" stopIfTrue="1" operator="equal">
      <formula>"NA"</formula>
    </cfRule>
    <cfRule type="cellIs" dxfId="484" priority="770" stopIfTrue="1" operator="equal">
      <formula>"NA"</formula>
    </cfRule>
  </conditionalFormatting>
  <conditionalFormatting sqref="I91">
    <cfRule type="cellIs" dxfId="483" priority="763" stopIfTrue="1" operator="equal">
      <formula>"NA"</formula>
    </cfRule>
    <cfRule type="cellIs" dxfId="482" priority="764" stopIfTrue="1" operator="equal">
      <formula>"NA"</formula>
    </cfRule>
  </conditionalFormatting>
  <conditionalFormatting sqref="I91">
    <cfRule type="cellIs" dxfId="481" priority="759" stopIfTrue="1" operator="equal">
      <formula>"NA"</formula>
    </cfRule>
    <cfRule type="cellIs" dxfId="480" priority="760" stopIfTrue="1" operator="equal">
      <formula>"NA"</formula>
    </cfRule>
  </conditionalFormatting>
  <conditionalFormatting sqref="I91">
    <cfRule type="cellIs" dxfId="479" priority="765" stopIfTrue="1" operator="equal">
      <formula>"NA"</formula>
    </cfRule>
    <cfRule type="cellIs" dxfId="478" priority="766" stopIfTrue="1" operator="equal">
      <formula>"NA"</formula>
    </cfRule>
  </conditionalFormatting>
  <conditionalFormatting sqref="I91">
    <cfRule type="cellIs" dxfId="477" priority="761" stopIfTrue="1" operator="equal">
      <formula>"NA"</formula>
    </cfRule>
    <cfRule type="cellIs" dxfId="476" priority="762" stopIfTrue="1" operator="equal">
      <formula>"NA"</formula>
    </cfRule>
  </conditionalFormatting>
  <conditionalFormatting sqref="D91">
    <cfRule type="cellIs" dxfId="475" priority="803" stopIfTrue="1" operator="equal">
      <formula>"NA"</formula>
    </cfRule>
    <cfRule type="cellIs" dxfId="474" priority="804" stopIfTrue="1" operator="equal">
      <formula>"NA"</formula>
    </cfRule>
  </conditionalFormatting>
  <conditionalFormatting sqref="D91">
    <cfRule type="cellIs" dxfId="473" priority="799" stopIfTrue="1" operator="equal">
      <formula>"NA"</formula>
    </cfRule>
    <cfRule type="cellIs" dxfId="472" priority="800" stopIfTrue="1" operator="equal">
      <formula>"NA"</formula>
    </cfRule>
  </conditionalFormatting>
  <conditionalFormatting sqref="D91">
    <cfRule type="cellIs" dxfId="471" priority="805" stopIfTrue="1" operator="equal">
      <formula>"NA"</formula>
    </cfRule>
    <cfRule type="cellIs" dxfId="470" priority="806" stopIfTrue="1" operator="equal">
      <formula>"NA"</formula>
    </cfRule>
  </conditionalFormatting>
  <conditionalFormatting sqref="D91">
    <cfRule type="cellIs" dxfId="469" priority="801" stopIfTrue="1" operator="equal">
      <formula>"NA"</formula>
    </cfRule>
    <cfRule type="cellIs" dxfId="468" priority="802" stopIfTrue="1" operator="equal">
      <formula>"NA"</formula>
    </cfRule>
  </conditionalFormatting>
  <conditionalFormatting sqref="E91">
    <cfRule type="cellIs" dxfId="467" priority="795" stopIfTrue="1" operator="equal">
      <formula>"NA"</formula>
    </cfRule>
    <cfRule type="cellIs" dxfId="466" priority="796" stopIfTrue="1" operator="equal">
      <formula>"NA"</formula>
    </cfRule>
  </conditionalFormatting>
  <conditionalFormatting sqref="E91">
    <cfRule type="cellIs" dxfId="465" priority="791" stopIfTrue="1" operator="equal">
      <formula>"NA"</formula>
    </cfRule>
    <cfRule type="cellIs" dxfId="464" priority="792" stopIfTrue="1" operator="equal">
      <formula>"NA"</formula>
    </cfRule>
  </conditionalFormatting>
  <conditionalFormatting sqref="E91">
    <cfRule type="cellIs" dxfId="463" priority="797" stopIfTrue="1" operator="equal">
      <formula>"NA"</formula>
    </cfRule>
    <cfRule type="cellIs" dxfId="462" priority="798" stopIfTrue="1" operator="equal">
      <formula>"NA"</formula>
    </cfRule>
  </conditionalFormatting>
  <conditionalFormatting sqref="E91">
    <cfRule type="cellIs" dxfId="461" priority="793" stopIfTrue="1" operator="equal">
      <formula>"NA"</formula>
    </cfRule>
    <cfRule type="cellIs" dxfId="460" priority="794" stopIfTrue="1" operator="equal">
      <formula>"NA"</formula>
    </cfRule>
  </conditionalFormatting>
  <conditionalFormatting sqref="F91">
    <cfRule type="cellIs" dxfId="459" priority="787" stopIfTrue="1" operator="equal">
      <formula>"NA"</formula>
    </cfRule>
    <cfRule type="cellIs" dxfId="458" priority="788" stopIfTrue="1" operator="equal">
      <formula>"NA"</formula>
    </cfRule>
  </conditionalFormatting>
  <conditionalFormatting sqref="F91">
    <cfRule type="cellIs" dxfId="457" priority="783" stopIfTrue="1" operator="equal">
      <formula>"NA"</formula>
    </cfRule>
    <cfRule type="cellIs" dxfId="456" priority="784" stopIfTrue="1" operator="equal">
      <formula>"NA"</formula>
    </cfRule>
  </conditionalFormatting>
  <conditionalFormatting sqref="F91">
    <cfRule type="cellIs" dxfId="455" priority="789" stopIfTrue="1" operator="equal">
      <formula>"NA"</formula>
    </cfRule>
    <cfRule type="cellIs" dxfId="454" priority="790" stopIfTrue="1" operator="equal">
      <formula>"NA"</formula>
    </cfRule>
  </conditionalFormatting>
  <conditionalFormatting sqref="F91">
    <cfRule type="cellIs" dxfId="453" priority="785" stopIfTrue="1" operator="equal">
      <formula>"NA"</formula>
    </cfRule>
    <cfRule type="cellIs" dxfId="452" priority="786" stopIfTrue="1" operator="equal">
      <formula>"NA"</formula>
    </cfRule>
  </conditionalFormatting>
  <conditionalFormatting sqref="G91">
    <cfRule type="cellIs" dxfId="451" priority="779" stopIfTrue="1" operator="equal">
      <formula>"NA"</formula>
    </cfRule>
    <cfRule type="cellIs" dxfId="450" priority="780" stopIfTrue="1" operator="equal">
      <formula>"NA"</formula>
    </cfRule>
  </conditionalFormatting>
  <conditionalFormatting sqref="G91">
    <cfRule type="cellIs" dxfId="449" priority="775" stopIfTrue="1" operator="equal">
      <formula>"NA"</formula>
    </cfRule>
    <cfRule type="cellIs" dxfId="448" priority="776" stopIfTrue="1" operator="equal">
      <formula>"NA"</formula>
    </cfRule>
  </conditionalFormatting>
  <conditionalFormatting sqref="G91">
    <cfRule type="cellIs" dxfId="447" priority="781" stopIfTrue="1" operator="equal">
      <formula>"NA"</formula>
    </cfRule>
    <cfRule type="cellIs" dxfId="446" priority="782" stopIfTrue="1" operator="equal">
      <formula>"NA"</formula>
    </cfRule>
  </conditionalFormatting>
  <conditionalFormatting sqref="G91">
    <cfRule type="cellIs" dxfId="445" priority="777" stopIfTrue="1" operator="equal">
      <formula>"NA"</formula>
    </cfRule>
    <cfRule type="cellIs" dxfId="444" priority="778" stopIfTrue="1" operator="equal">
      <formula>"NA"</formula>
    </cfRule>
  </conditionalFormatting>
  <conditionalFormatting sqref="H114">
    <cfRule type="cellIs" dxfId="443" priority="715" stopIfTrue="1" operator="equal">
      <formula>"NA"</formula>
    </cfRule>
    <cfRule type="cellIs" dxfId="442" priority="716" stopIfTrue="1" operator="equal">
      <formula>"NA"</formula>
    </cfRule>
  </conditionalFormatting>
  <conditionalFormatting sqref="H114">
    <cfRule type="cellIs" dxfId="441" priority="711" stopIfTrue="1" operator="equal">
      <formula>"NA"</formula>
    </cfRule>
    <cfRule type="cellIs" dxfId="440" priority="712" stopIfTrue="1" operator="equal">
      <formula>"NA"</formula>
    </cfRule>
  </conditionalFormatting>
  <conditionalFormatting sqref="H114">
    <cfRule type="cellIs" dxfId="439" priority="717" stopIfTrue="1" operator="equal">
      <formula>"NA"</formula>
    </cfRule>
    <cfRule type="cellIs" dxfId="438" priority="718" stopIfTrue="1" operator="equal">
      <formula>"NA"</formula>
    </cfRule>
  </conditionalFormatting>
  <conditionalFormatting sqref="H114">
    <cfRule type="cellIs" dxfId="437" priority="713" stopIfTrue="1" operator="equal">
      <formula>"NA"</formula>
    </cfRule>
    <cfRule type="cellIs" dxfId="436" priority="714" stopIfTrue="1" operator="equal">
      <formula>"NA"</formula>
    </cfRule>
  </conditionalFormatting>
  <conditionalFormatting sqref="I114">
    <cfRule type="cellIs" dxfId="435" priority="707" stopIfTrue="1" operator="equal">
      <formula>"NA"</formula>
    </cfRule>
    <cfRule type="cellIs" dxfId="434" priority="708" stopIfTrue="1" operator="equal">
      <formula>"NA"</formula>
    </cfRule>
  </conditionalFormatting>
  <conditionalFormatting sqref="I114">
    <cfRule type="cellIs" dxfId="433" priority="703" stopIfTrue="1" operator="equal">
      <formula>"NA"</formula>
    </cfRule>
    <cfRule type="cellIs" dxfId="432" priority="704" stopIfTrue="1" operator="equal">
      <formula>"NA"</formula>
    </cfRule>
  </conditionalFormatting>
  <conditionalFormatting sqref="I114">
    <cfRule type="cellIs" dxfId="431" priority="709" stopIfTrue="1" operator="equal">
      <formula>"NA"</formula>
    </cfRule>
    <cfRule type="cellIs" dxfId="430" priority="710" stopIfTrue="1" operator="equal">
      <formula>"NA"</formula>
    </cfRule>
  </conditionalFormatting>
  <conditionalFormatting sqref="I114">
    <cfRule type="cellIs" dxfId="429" priority="705" stopIfTrue="1" operator="equal">
      <formula>"NA"</formula>
    </cfRule>
    <cfRule type="cellIs" dxfId="428" priority="706" stopIfTrue="1" operator="equal">
      <formula>"NA"</formula>
    </cfRule>
  </conditionalFormatting>
  <conditionalFormatting sqref="D114">
    <cfRule type="cellIs" dxfId="427" priority="747" stopIfTrue="1" operator="equal">
      <formula>"NA"</formula>
    </cfRule>
    <cfRule type="cellIs" dxfId="426" priority="748" stopIfTrue="1" operator="equal">
      <formula>"NA"</formula>
    </cfRule>
  </conditionalFormatting>
  <conditionalFormatting sqref="D114">
    <cfRule type="cellIs" dxfId="425" priority="743" stopIfTrue="1" operator="equal">
      <formula>"NA"</formula>
    </cfRule>
    <cfRule type="cellIs" dxfId="424" priority="744" stopIfTrue="1" operator="equal">
      <formula>"NA"</formula>
    </cfRule>
  </conditionalFormatting>
  <conditionalFormatting sqref="D114">
    <cfRule type="cellIs" dxfId="423" priority="749" stopIfTrue="1" operator="equal">
      <formula>"NA"</formula>
    </cfRule>
    <cfRule type="cellIs" dxfId="422" priority="750" stopIfTrue="1" operator="equal">
      <formula>"NA"</formula>
    </cfRule>
  </conditionalFormatting>
  <conditionalFormatting sqref="D114">
    <cfRule type="cellIs" dxfId="421" priority="745" stopIfTrue="1" operator="equal">
      <formula>"NA"</formula>
    </cfRule>
    <cfRule type="cellIs" dxfId="420" priority="746" stopIfTrue="1" operator="equal">
      <formula>"NA"</formula>
    </cfRule>
  </conditionalFormatting>
  <conditionalFormatting sqref="E114">
    <cfRule type="cellIs" dxfId="419" priority="739" stopIfTrue="1" operator="equal">
      <formula>"NA"</formula>
    </cfRule>
    <cfRule type="cellIs" dxfId="418" priority="740" stopIfTrue="1" operator="equal">
      <formula>"NA"</formula>
    </cfRule>
  </conditionalFormatting>
  <conditionalFormatting sqref="E114">
    <cfRule type="cellIs" dxfId="417" priority="735" stopIfTrue="1" operator="equal">
      <formula>"NA"</formula>
    </cfRule>
    <cfRule type="cellIs" dxfId="416" priority="736" stopIfTrue="1" operator="equal">
      <formula>"NA"</formula>
    </cfRule>
  </conditionalFormatting>
  <conditionalFormatting sqref="E114">
    <cfRule type="cellIs" dxfId="415" priority="741" stopIfTrue="1" operator="equal">
      <formula>"NA"</formula>
    </cfRule>
    <cfRule type="cellIs" dxfId="414" priority="742" stopIfTrue="1" operator="equal">
      <formula>"NA"</formula>
    </cfRule>
  </conditionalFormatting>
  <conditionalFormatting sqref="E114">
    <cfRule type="cellIs" dxfId="413" priority="737" stopIfTrue="1" operator="equal">
      <formula>"NA"</formula>
    </cfRule>
    <cfRule type="cellIs" dxfId="412" priority="738" stopIfTrue="1" operator="equal">
      <formula>"NA"</formula>
    </cfRule>
  </conditionalFormatting>
  <conditionalFormatting sqref="F114">
    <cfRule type="cellIs" dxfId="411" priority="731" stopIfTrue="1" operator="equal">
      <formula>"NA"</formula>
    </cfRule>
    <cfRule type="cellIs" dxfId="410" priority="732" stopIfTrue="1" operator="equal">
      <formula>"NA"</formula>
    </cfRule>
  </conditionalFormatting>
  <conditionalFormatting sqref="F114">
    <cfRule type="cellIs" dxfId="409" priority="727" stopIfTrue="1" operator="equal">
      <formula>"NA"</formula>
    </cfRule>
    <cfRule type="cellIs" dxfId="408" priority="728" stopIfTrue="1" operator="equal">
      <formula>"NA"</formula>
    </cfRule>
  </conditionalFormatting>
  <conditionalFormatting sqref="F114">
    <cfRule type="cellIs" dxfId="407" priority="733" stopIfTrue="1" operator="equal">
      <formula>"NA"</formula>
    </cfRule>
    <cfRule type="cellIs" dxfId="406" priority="734" stopIfTrue="1" operator="equal">
      <formula>"NA"</formula>
    </cfRule>
  </conditionalFormatting>
  <conditionalFormatting sqref="F114">
    <cfRule type="cellIs" dxfId="405" priority="729" stopIfTrue="1" operator="equal">
      <formula>"NA"</formula>
    </cfRule>
    <cfRule type="cellIs" dxfId="404" priority="730" stopIfTrue="1" operator="equal">
      <formula>"NA"</formula>
    </cfRule>
  </conditionalFormatting>
  <conditionalFormatting sqref="G114">
    <cfRule type="cellIs" dxfId="403" priority="723" stopIfTrue="1" operator="equal">
      <formula>"NA"</formula>
    </cfRule>
    <cfRule type="cellIs" dxfId="402" priority="724" stopIfTrue="1" operator="equal">
      <formula>"NA"</formula>
    </cfRule>
  </conditionalFormatting>
  <conditionalFormatting sqref="G114">
    <cfRule type="cellIs" dxfId="401" priority="719" stopIfTrue="1" operator="equal">
      <formula>"NA"</formula>
    </cfRule>
    <cfRule type="cellIs" dxfId="400" priority="720" stopIfTrue="1" operator="equal">
      <formula>"NA"</formula>
    </cfRule>
  </conditionalFormatting>
  <conditionalFormatting sqref="G114">
    <cfRule type="cellIs" dxfId="399" priority="725" stopIfTrue="1" operator="equal">
      <formula>"NA"</formula>
    </cfRule>
    <cfRule type="cellIs" dxfId="398" priority="726" stopIfTrue="1" operator="equal">
      <formula>"NA"</formula>
    </cfRule>
  </conditionalFormatting>
  <conditionalFormatting sqref="G114">
    <cfRule type="cellIs" dxfId="397" priority="721" stopIfTrue="1" operator="equal">
      <formula>"NA"</formula>
    </cfRule>
    <cfRule type="cellIs" dxfId="396" priority="722" stopIfTrue="1" operator="equal">
      <formula>"NA"</formula>
    </cfRule>
  </conditionalFormatting>
  <conditionalFormatting sqref="H137">
    <cfRule type="cellIs" dxfId="395" priority="667" stopIfTrue="1" operator="equal">
      <formula>"NA"</formula>
    </cfRule>
    <cfRule type="cellIs" dxfId="394" priority="668" stopIfTrue="1" operator="equal">
      <formula>"NA"</formula>
    </cfRule>
  </conditionalFormatting>
  <conditionalFormatting sqref="H137">
    <cfRule type="cellIs" dxfId="393" priority="663" stopIfTrue="1" operator="equal">
      <formula>"NA"</formula>
    </cfRule>
    <cfRule type="cellIs" dxfId="392" priority="664" stopIfTrue="1" operator="equal">
      <formula>"NA"</formula>
    </cfRule>
  </conditionalFormatting>
  <conditionalFormatting sqref="H137">
    <cfRule type="cellIs" dxfId="391" priority="669" stopIfTrue="1" operator="equal">
      <formula>"NA"</formula>
    </cfRule>
    <cfRule type="cellIs" dxfId="390" priority="670" stopIfTrue="1" operator="equal">
      <formula>"NA"</formula>
    </cfRule>
  </conditionalFormatting>
  <conditionalFormatting sqref="H137">
    <cfRule type="cellIs" dxfId="389" priority="665" stopIfTrue="1" operator="equal">
      <formula>"NA"</formula>
    </cfRule>
    <cfRule type="cellIs" dxfId="388" priority="666" stopIfTrue="1" operator="equal">
      <formula>"NA"</formula>
    </cfRule>
  </conditionalFormatting>
  <conditionalFormatting sqref="I137">
    <cfRule type="cellIs" dxfId="387" priority="659" stopIfTrue="1" operator="equal">
      <formula>"NA"</formula>
    </cfRule>
    <cfRule type="cellIs" dxfId="386" priority="660" stopIfTrue="1" operator="equal">
      <formula>"NA"</formula>
    </cfRule>
  </conditionalFormatting>
  <conditionalFormatting sqref="I137">
    <cfRule type="cellIs" dxfId="385" priority="655" stopIfTrue="1" operator="equal">
      <formula>"NA"</formula>
    </cfRule>
    <cfRule type="cellIs" dxfId="384" priority="656" stopIfTrue="1" operator="equal">
      <formula>"NA"</formula>
    </cfRule>
  </conditionalFormatting>
  <conditionalFormatting sqref="I137">
    <cfRule type="cellIs" dxfId="383" priority="661" stopIfTrue="1" operator="equal">
      <formula>"NA"</formula>
    </cfRule>
    <cfRule type="cellIs" dxfId="382" priority="662" stopIfTrue="1" operator="equal">
      <formula>"NA"</formula>
    </cfRule>
  </conditionalFormatting>
  <conditionalFormatting sqref="I137">
    <cfRule type="cellIs" dxfId="381" priority="657" stopIfTrue="1" operator="equal">
      <formula>"NA"</formula>
    </cfRule>
    <cfRule type="cellIs" dxfId="380" priority="658" stopIfTrue="1" operator="equal">
      <formula>"NA"</formula>
    </cfRule>
  </conditionalFormatting>
  <conditionalFormatting sqref="D137">
    <cfRule type="cellIs" dxfId="379" priority="699" stopIfTrue="1" operator="equal">
      <formula>"NA"</formula>
    </cfRule>
    <cfRule type="cellIs" dxfId="378" priority="700" stopIfTrue="1" operator="equal">
      <formula>"NA"</formula>
    </cfRule>
  </conditionalFormatting>
  <conditionalFormatting sqref="D137">
    <cfRule type="cellIs" dxfId="377" priority="695" stopIfTrue="1" operator="equal">
      <formula>"NA"</formula>
    </cfRule>
    <cfRule type="cellIs" dxfId="376" priority="696" stopIfTrue="1" operator="equal">
      <formula>"NA"</formula>
    </cfRule>
  </conditionalFormatting>
  <conditionalFormatting sqref="D137">
    <cfRule type="cellIs" dxfId="375" priority="701" stopIfTrue="1" operator="equal">
      <formula>"NA"</formula>
    </cfRule>
    <cfRule type="cellIs" dxfId="374" priority="702" stopIfTrue="1" operator="equal">
      <formula>"NA"</formula>
    </cfRule>
  </conditionalFormatting>
  <conditionalFormatting sqref="D137">
    <cfRule type="cellIs" dxfId="373" priority="697" stopIfTrue="1" operator="equal">
      <formula>"NA"</formula>
    </cfRule>
    <cfRule type="cellIs" dxfId="372" priority="698" stopIfTrue="1" operator="equal">
      <formula>"NA"</formula>
    </cfRule>
  </conditionalFormatting>
  <conditionalFormatting sqref="E137">
    <cfRule type="cellIs" dxfId="371" priority="691" stopIfTrue="1" operator="equal">
      <formula>"NA"</formula>
    </cfRule>
    <cfRule type="cellIs" dxfId="370" priority="692" stopIfTrue="1" operator="equal">
      <formula>"NA"</formula>
    </cfRule>
  </conditionalFormatting>
  <conditionalFormatting sqref="E137">
    <cfRule type="cellIs" dxfId="369" priority="687" stopIfTrue="1" operator="equal">
      <formula>"NA"</formula>
    </cfRule>
    <cfRule type="cellIs" dxfId="368" priority="688" stopIfTrue="1" operator="equal">
      <formula>"NA"</formula>
    </cfRule>
  </conditionalFormatting>
  <conditionalFormatting sqref="E137">
    <cfRule type="cellIs" dxfId="367" priority="693" stopIfTrue="1" operator="equal">
      <formula>"NA"</formula>
    </cfRule>
    <cfRule type="cellIs" dxfId="366" priority="694" stopIfTrue="1" operator="equal">
      <formula>"NA"</formula>
    </cfRule>
  </conditionalFormatting>
  <conditionalFormatting sqref="E137">
    <cfRule type="cellIs" dxfId="365" priority="689" stopIfTrue="1" operator="equal">
      <formula>"NA"</formula>
    </cfRule>
    <cfRule type="cellIs" dxfId="364" priority="690" stopIfTrue="1" operator="equal">
      <formula>"NA"</formula>
    </cfRule>
  </conditionalFormatting>
  <conditionalFormatting sqref="F137">
    <cfRule type="cellIs" dxfId="363" priority="683" stopIfTrue="1" operator="equal">
      <formula>"NA"</formula>
    </cfRule>
    <cfRule type="cellIs" dxfId="362" priority="684" stopIfTrue="1" operator="equal">
      <formula>"NA"</formula>
    </cfRule>
  </conditionalFormatting>
  <conditionalFormatting sqref="F137">
    <cfRule type="cellIs" dxfId="361" priority="679" stopIfTrue="1" operator="equal">
      <formula>"NA"</formula>
    </cfRule>
    <cfRule type="cellIs" dxfId="360" priority="680" stopIfTrue="1" operator="equal">
      <formula>"NA"</formula>
    </cfRule>
  </conditionalFormatting>
  <conditionalFormatting sqref="F137">
    <cfRule type="cellIs" dxfId="359" priority="685" stopIfTrue="1" operator="equal">
      <formula>"NA"</formula>
    </cfRule>
    <cfRule type="cellIs" dxfId="358" priority="686" stopIfTrue="1" operator="equal">
      <formula>"NA"</formula>
    </cfRule>
  </conditionalFormatting>
  <conditionalFormatting sqref="F137">
    <cfRule type="cellIs" dxfId="357" priority="681" stopIfTrue="1" operator="equal">
      <formula>"NA"</formula>
    </cfRule>
    <cfRule type="cellIs" dxfId="356" priority="682" stopIfTrue="1" operator="equal">
      <formula>"NA"</formula>
    </cfRule>
  </conditionalFormatting>
  <conditionalFormatting sqref="G137">
    <cfRule type="cellIs" dxfId="355" priority="675" stopIfTrue="1" operator="equal">
      <formula>"NA"</formula>
    </cfRule>
    <cfRule type="cellIs" dxfId="354" priority="676" stopIfTrue="1" operator="equal">
      <formula>"NA"</formula>
    </cfRule>
  </conditionalFormatting>
  <conditionalFormatting sqref="G137">
    <cfRule type="cellIs" dxfId="353" priority="671" stopIfTrue="1" operator="equal">
      <formula>"NA"</formula>
    </cfRule>
    <cfRule type="cellIs" dxfId="352" priority="672" stopIfTrue="1" operator="equal">
      <formula>"NA"</formula>
    </cfRule>
  </conditionalFormatting>
  <conditionalFormatting sqref="G137">
    <cfRule type="cellIs" dxfId="351" priority="677" stopIfTrue="1" operator="equal">
      <formula>"NA"</formula>
    </cfRule>
    <cfRule type="cellIs" dxfId="350" priority="678" stopIfTrue="1" operator="equal">
      <formula>"NA"</formula>
    </cfRule>
  </conditionalFormatting>
  <conditionalFormatting sqref="G137">
    <cfRule type="cellIs" dxfId="349" priority="673" stopIfTrue="1" operator="equal">
      <formula>"NA"</formula>
    </cfRule>
    <cfRule type="cellIs" dxfId="348" priority="674" stopIfTrue="1" operator="equal">
      <formula>"NA"</formula>
    </cfRule>
  </conditionalFormatting>
  <conditionalFormatting sqref="H160">
    <cfRule type="cellIs" dxfId="347" priority="619" stopIfTrue="1" operator="equal">
      <formula>"NA"</formula>
    </cfRule>
    <cfRule type="cellIs" dxfId="346" priority="620" stopIfTrue="1" operator="equal">
      <formula>"NA"</formula>
    </cfRule>
  </conditionalFormatting>
  <conditionalFormatting sqref="H160">
    <cfRule type="cellIs" dxfId="345" priority="615" stopIfTrue="1" operator="equal">
      <formula>"NA"</formula>
    </cfRule>
    <cfRule type="cellIs" dxfId="344" priority="616" stopIfTrue="1" operator="equal">
      <formula>"NA"</formula>
    </cfRule>
  </conditionalFormatting>
  <conditionalFormatting sqref="H160">
    <cfRule type="cellIs" dxfId="343" priority="621" stopIfTrue="1" operator="equal">
      <formula>"NA"</formula>
    </cfRule>
    <cfRule type="cellIs" dxfId="342" priority="622" stopIfTrue="1" operator="equal">
      <formula>"NA"</formula>
    </cfRule>
  </conditionalFormatting>
  <conditionalFormatting sqref="H160">
    <cfRule type="cellIs" dxfId="341" priority="617" stopIfTrue="1" operator="equal">
      <formula>"NA"</formula>
    </cfRule>
    <cfRule type="cellIs" dxfId="340" priority="618" stopIfTrue="1" operator="equal">
      <formula>"NA"</formula>
    </cfRule>
  </conditionalFormatting>
  <conditionalFormatting sqref="I160">
    <cfRule type="cellIs" dxfId="339" priority="611" stopIfTrue="1" operator="equal">
      <formula>"NA"</formula>
    </cfRule>
    <cfRule type="cellIs" dxfId="338" priority="612" stopIfTrue="1" operator="equal">
      <formula>"NA"</formula>
    </cfRule>
  </conditionalFormatting>
  <conditionalFormatting sqref="I160">
    <cfRule type="cellIs" dxfId="337" priority="607" stopIfTrue="1" operator="equal">
      <formula>"NA"</formula>
    </cfRule>
    <cfRule type="cellIs" dxfId="336" priority="608" stopIfTrue="1" operator="equal">
      <formula>"NA"</formula>
    </cfRule>
  </conditionalFormatting>
  <conditionalFormatting sqref="I160">
    <cfRule type="cellIs" dxfId="335" priority="613" stopIfTrue="1" operator="equal">
      <formula>"NA"</formula>
    </cfRule>
    <cfRule type="cellIs" dxfId="334" priority="614" stopIfTrue="1" operator="equal">
      <formula>"NA"</formula>
    </cfRule>
  </conditionalFormatting>
  <conditionalFormatting sqref="I160">
    <cfRule type="cellIs" dxfId="333" priority="609" stopIfTrue="1" operator="equal">
      <formula>"NA"</formula>
    </cfRule>
    <cfRule type="cellIs" dxfId="332" priority="610" stopIfTrue="1" operator="equal">
      <formula>"NA"</formula>
    </cfRule>
  </conditionalFormatting>
  <conditionalFormatting sqref="D160">
    <cfRule type="cellIs" dxfId="331" priority="651" stopIfTrue="1" operator="equal">
      <formula>"NA"</formula>
    </cfRule>
    <cfRule type="cellIs" dxfId="330" priority="652" stopIfTrue="1" operator="equal">
      <formula>"NA"</formula>
    </cfRule>
  </conditionalFormatting>
  <conditionalFormatting sqref="D160">
    <cfRule type="cellIs" dxfId="329" priority="647" stopIfTrue="1" operator="equal">
      <formula>"NA"</formula>
    </cfRule>
    <cfRule type="cellIs" dxfId="328" priority="648" stopIfTrue="1" operator="equal">
      <formula>"NA"</formula>
    </cfRule>
  </conditionalFormatting>
  <conditionalFormatting sqref="D160">
    <cfRule type="cellIs" dxfId="327" priority="653" stopIfTrue="1" operator="equal">
      <formula>"NA"</formula>
    </cfRule>
    <cfRule type="cellIs" dxfId="326" priority="654" stopIfTrue="1" operator="equal">
      <formula>"NA"</formula>
    </cfRule>
  </conditionalFormatting>
  <conditionalFormatting sqref="D160">
    <cfRule type="cellIs" dxfId="325" priority="649" stopIfTrue="1" operator="equal">
      <formula>"NA"</formula>
    </cfRule>
    <cfRule type="cellIs" dxfId="324" priority="650" stopIfTrue="1" operator="equal">
      <formula>"NA"</formula>
    </cfRule>
  </conditionalFormatting>
  <conditionalFormatting sqref="E160">
    <cfRule type="cellIs" dxfId="323" priority="643" stopIfTrue="1" operator="equal">
      <formula>"NA"</formula>
    </cfRule>
    <cfRule type="cellIs" dxfId="322" priority="644" stopIfTrue="1" operator="equal">
      <formula>"NA"</formula>
    </cfRule>
  </conditionalFormatting>
  <conditionalFormatting sqref="E160">
    <cfRule type="cellIs" dxfId="321" priority="639" stopIfTrue="1" operator="equal">
      <formula>"NA"</formula>
    </cfRule>
    <cfRule type="cellIs" dxfId="320" priority="640" stopIfTrue="1" operator="equal">
      <formula>"NA"</formula>
    </cfRule>
  </conditionalFormatting>
  <conditionalFormatting sqref="E160">
    <cfRule type="cellIs" dxfId="319" priority="645" stopIfTrue="1" operator="equal">
      <formula>"NA"</formula>
    </cfRule>
    <cfRule type="cellIs" dxfId="318" priority="646" stopIfTrue="1" operator="equal">
      <formula>"NA"</formula>
    </cfRule>
  </conditionalFormatting>
  <conditionalFormatting sqref="E160">
    <cfRule type="cellIs" dxfId="317" priority="641" stopIfTrue="1" operator="equal">
      <formula>"NA"</formula>
    </cfRule>
    <cfRule type="cellIs" dxfId="316" priority="642" stopIfTrue="1" operator="equal">
      <formula>"NA"</formula>
    </cfRule>
  </conditionalFormatting>
  <conditionalFormatting sqref="F160">
    <cfRule type="cellIs" dxfId="315" priority="635" stopIfTrue="1" operator="equal">
      <formula>"NA"</formula>
    </cfRule>
    <cfRule type="cellIs" dxfId="314" priority="636" stopIfTrue="1" operator="equal">
      <formula>"NA"</formula>
    </cfRule>
  </conditionalFormatting>
  <conditionalFormatting sqref="F160">
    <cfRule type="cellIs" dxfId="313" priority="631" stopIfTrue="1" operator="equal">
      <formula>"NA"</formula>
    </cfRule>
    <cfRule type="cellIs" dxfId="312" priority="632" stopIfTrue="1" operator="equal">
      <formula>"NA"</formula>
    </cfRule>
  </conditionalFormatting>
  <conditionalFormatting sqref="F160">
    <cfRule type="cellIs" dxfId="311" priority="637" stopIfTrue="1" operator="equal">
      <formula>"NA"</formula>
    </cfRule>
    <cfRule type="cellIs" dxfId="310" priority="638" stopIfTrue="1" operator="equal">
      <formula>"NA"</formula>
    </cfRule>
  </conditionalFormatting>
  <conditionalFormatting sqref="F160">
    <cfRule type="cellIs" dxfId="309" priority="633" stopIfTrue="1" operator="equal">
      <formula>"NA"</formula>
    </cfRule>
    <cfRule type="cellIs" dxfId="308" priority="634" stopIfTrue="1" operator="equal">
      <formula>"NA"</formula>
    </cfRule>
  </conditionalFormatting>
  <conditionalFormatting sqref="G160">
    <cfRule type="cellIs" dxfId="307" priority="627" stopIfTrue="1" operator="equal">
      <formula>"NA"</formula>
    </cfRule>
    <cfRule type="cellIs" dxfId="306" priority="628" stopIfTrue="1" operator="equal">
      <formula>"NA"</formula>
    </cfRule>
  </conditionalFormatting>
  <conditionalFormatting sqref="G160">
    <cfRule type="cellIs" dxfId="305" priority="623" stopIfTrue="1" operator="equal">
      <formula>"NA"</formula>
    </cfRule>
    <cfRule type="cellIs" dxfId="304" priority="624" stopIfTrue="1" operator="equal">
      <formula>"NA"</formula>
    </cfRule>
  </conditionalFormatting>
  <conditionalFormatting sqref="G160">
    <cfRule type="cellIs" dxfId="303" priority="629" stopIfTrue="1" operator="equal">
      <formula>"NA"</formula>
    </cfRule>
    <cfRule type="cellIs" dxfId="302" priority="630" stopIfTrue="1" operator="equal">
      <formula>"NA"</formula>
    </cfRule>
  </conditionalFormatting>
  <conditionalFormatting sqref="G160">
    <cfRule type="cellIs" dxfId="301" priority="625" stopIfTrue="1" operator="equal">
      <formula>"NA"</formula>
    </cfRule>
    <cfRule type="cellIs" dxfId="300" priority="626" stopIfTrue="1" operator="equal">
      <formula>"NA"</formula>
    </cfRule>
  </conditionalFormatting>
  <conditionalFormatting sqref="H175">
    <cfRule type="cellIs" dxfId="299" priority="591" operator="equal">
      <formula>"NA"</formula>
    </cfRule>
    <cfRule type="cellIs" dxfId="298" priority="592" operator="equal">
      <formula>"NA"</formula>
    </cfRule>
  </conditionalFormatting>
  <conditionalFormatting sqref="H161:H164 H166 H168 H170">
    <cfRule type="cellIs" dxfId="297" priority="593" operator="equal">
      <formula>"NA"</formula>
    </cfRule>
    <cfRule type="cellIs" dxfId="296" priority="594" operator="equal">
      <formula>"NA"</formula>
    </cfRule>
  </conditionalFormatting>
  <conditionalFormatting sqref="H92:H95 H97 H99 H101">
    <cfRule type="cellIs" dxfId="295" priority="605" operator="equal">
      <formula>"NA"</formula>
    </cfRule>
    <cfRule type="cellIs" dxfId="294" priority="606" operator="equal">
      <formula>"NA"</formula>
    </cfRule>
  </conditionalFormatting>
  <conditionalFormatting sqref="H106">
    <cfRule type="cellIs" dxfId="293" priority="603" operator="equal">
      <formula>"NA"</formula>
    </cfRule>
    <cfRule type="cellIs" dxfId="292" priority="604" operator="equal">
      <formula>"NA"</formula>
    </cfRule>
  </conditionalFormatting>
  <conditionalFormatting sqref="H115:H118 H120 H122 H124">
    <cfRule type="cellIs" dxfId="291" priority="601" operator="equal">
      <formula>"NA"</formula>
    </cfRule>
    <cfRule type="cellIs" dxfId="290" priority="602" operator="equal">
      <formula>"NA"</formula>
    </cfRule>
  </conditionalFormatting>
  <conditionalFormatting sqref="H129">
    <cfRule type="cellIs" dxfId="289" priority="599" operator="equal">
      <formula>"NA"</formula>
    </cfRule>
    <cfRule type="cellIs" dxfId="288" priority="600" operator="equal">
      <formula>"NA"</formula>
    </cfRule>
  </conditionalFormatting>
  <conditionalFormatting sqref="H138:H141 H143 H145 H147">
    <cfRule type="cellIs" dxfId="287" priority="597" operator="equal">
      <formula>"NA"</formula>
    </cfRule>
    <cfRule type="cellIs" dxfId="286" priority="598" operator="equal">
      <formula>"NA"</formula>
    </cfRule>
  </conditionalFormatting>
  <conditionalFormatting sqref="H152">
    <cfRule type="cellIs" dxfId="285" priority="595" operator="equal">
      <formula>"NA"</formula>
    </cfRule>
    <cfRule type="cellIs" dxfId="284" priority="596" operator="equal">
      <formula>"NA"</formula>
    </cfRule>
  </conditionalFormatting>
  <conditionalFormatting sqref="J91">
    <cfRule type="cellIs" dxfId="283" priority="587" stopIfTrue="1" operator="equal">
      <formula>"NA"</formula>
    </cfRule>
    <cfRule type="cellIs" dxfId="282" priority="588" stopIfTrue="1" operator="equal">
      <formula>"NA"</formula>
    </cfRule>
  </conditionalFormatting>
  <conditionalFormatting sqref="J91">
    <cfRule type="cellIs" dxfId="281" priority="589" stopIfTrue="1" operator="equal">
      <formula>"NA"</formula>
    </cfRule>
    <cfRule type="cellIs" dxfId="280" priority="590" stopIfTrue="1" operator="equal">
      <formula>"NA"</formula>
    </cfRule>
  </conditionalFormatting>
  <conditionalFormatting sqref="J91">
    <cfRule type="cellIs" dxfId="279" priority="583" stopIfTrue="1" operator="equal">
      <formula>"NA"</formula>
    </cfRule>
    <cfRule type="cellIs" dxfId="278" priority="584" stopIfTrue="1" operator="equal">
      <formula>"NA"</formula>
    </cfRule>
  </conditionalFormatting>
  <conditionalFormatting sqref="J91">
    <cfRule type="cellIs" dxfId="277" priority="585" stopIfTrue="1" operator="equal">
      <formula>"NA"</formula>
    </cfRule>
    <cfRule type="cellIs" dxfId="276" priority="586" stopIfTrue="1" operator="equal">
      <formula>"NA"</formula>
    </cfRule>
  </conditionalFormatting>
  <conditionalFormatting sqref="J114">
    <cfRule type="cellIs" dxfId="275" priority="579" stopIfTrue="1" operator="equal">
      <formula>"NA"</formula>
    </cfRule>
    <cfRule type="cellIs" dxfId="274" priority="580" stopIfTrue="1" operator="equal">
      <formula>"NA"</formula>
    </cfRule>
  </conditionalFormatting>
  <conditionalFormatting sqref="J114">
    <cfRule type="cellIs" dxfId="273" priority="581" stopIfTrue="1" operator="equal">
      <formula>"NA"</formula>
    </cfRule>
    <cfRule type="cellIs" dxfId="272" priority="582" stopIfTrue="1" operator="equal">
      <formula>"NA"</formula>
    </cfRule>
  </conditionalFormatting>
  <conditionalFormatting sqref="J114">
    <cfRule type="cellIs" dxfId="271" priority="575" stopIfTrue="1" operator="equal">
      <formula>"NA"</formula>
    </cfRule>
    <cfRule type="cellIs" dxfId="270" priority="576" stopIfTrue="1" operator="equal">
      <formula>"NA"</formula>
    </cfRule>
  </conditionalFormatting>
  <conditionalFormatting sqref="J114">
    <cfRule type="cellIs" dxfId="269" priority="577" stopIfTrue="1" operator="equal">
      <formula>"NA"</formula>
    </cfRule>
    <cfRule type="cellIs" dxfId="268" priority="578" stopIfTrue="1" operator="equal">
      <formula>"NA"</formula>
    </cfRule>
  </conditionalFormatting>
  <conditionalFormatting sqref="J137">
    <cfRule type="cellIs" dxfId="267" priority="571" stopIfTrue="1" operator="equal">
      <formula>"NA"</formula>
    </cfRule>
    <cfRule type="cellIs" dxfId="266" priority="572" stopIfTrue="1" operator="equal">
      <formula>"NA"</formula>
    </cfRule>
  </conditionalFormatting>
  <conditionalFormatting sqref="J137">
    <cfRule type="cellIs" dxfId="265" priority="573" stopIfTrue="1" operator="equal">
      <formula>"NA"</formula>
    </cfRule>
    <cfRule type="cellIs" dxfId="264" priority="574" stopIfTrue="1" operator="equal">
      <formula>"NA"</formula>
    </cfRule>
  </conditionalFormatting>
  <conditionalFormatting sqref="J137">
    <cfRule type="cellIs" dxfId="263" priority="567" stopIfTrue="1" operator="equal">
      <formula>"NA"</formula>
    </cfRule>
    <cfRule type="cellIs" dxfId="262" priority="568" stopIfTrue="1" operator="equal">
      <formula>"NA"</formula>
    </cfRule>
  </conditionalFormatting>
  <conditionalFormatting sqref="J137">
    <cfRule type="cellIs" dxfId="261" priority="569" stopIfTrue="1" operator="equal">
      <formula>"NA"</formula>
    </cfRule>
    <cfRule type="cellIs" dxfId="260" priority="570" stopIfTrue="1" operator="equal">
      <formula>"NA"</formula>
    </cfRule>
  </conditionalFormatting>
  <conditionalFormatting sqref="J160">
    <cfRule type="cellIs" dxfId="259" priority="563" stopIfTrue="1" operator="equal">
      <formula>"NA"</formula>
    </cfRule>
    <cfRule type="cellIs" dxfId="258" priority="564" stopIfTrue="1" operator="equal">
      <formula>"NA"</formula>
    </cfRule>
  </conditionalFormatting>
  <conditionalFormatting sqref="J160">
    <cfRule type="cellIs" dxfId="257" priority="565" stopIfTrue="1" operator="equal">
      <formula>"NA"</formula>
    </cfRule>
    <cfRule type="cellIs" dxfId="256" priority="566" stopIfTrue="1" operator="equal">
      <formula>"NA"</formula>
    </cfRule>
  </conditionalFormatting>
  <conditionalFormatting sqref="J160">
    <cfRule type="cellIs" dxfId="255" priority="559" stopIfTrue="1" operator="equal">
      <formula>"NA"</formula>
    </cfRule>
    <cfRule type="cellIs" dxfId="254" priority="560" stopIfTrue="1" operator="equal">
      <formula>"NA"</formula>
    </cfRule>
  </conditionalFormatting>
  <conditionalFormatting sqref="J160">
    <cfRule type="cellIs" dxfId="253" priority="561" stopIfTrue="1" operator="equal">
      <formula>"NA"</formula>
    </cfRule>
    <cfRule type="cellIs" dxfId="252" priority="562" stopIfTrue="1" operator="equal">
      <formula>"NA"</formula>
    </cfRule>
  </conditionalFormatting>
  <conditionalFormatting sqref="H183">
    <cfRule type="cellIs" dxfId="251" priority="523" stopIfTrue="1" operator="equal">
      <formula>"NA"</formula>
    </cfRule>
    <cfRule type="cellIs" dxfId="250" priority="524" stopIfTrue="1" operator="equal">
      <formula>"NA"</formula>
    </cfRule>
  </conditionalFormatting>
  <conditionalFormatting sqref="H183">
    <cfRule type="cellIs" dxfId="249" priority="519" stopIfTrue="1" operator="equal">
      <formula>"NA"</formula>
    </cfRule>
    <cfRule type="cellIs" dxfId="248" priority="520" stopIfTrue="1" operator="equal">
      <formula>"NA"</formula>
    </cfRule>
  </conditionalFormatting>
  <conditionalFormatting sqref="H183">
    <cfRule type="cellIs" dxfId="247" priority="525" stopIfTrue="1" operator="equal">
      <formula>"NA"</formula>
    </cfRule>
    <cfRule type="cellIs" dxfId="246" priority="526" stopIfTrue="1" operator="equal">
      <formula>"NA"</formula>
    </cfRule>
  </conditionalFormatting>
  <conditionalFormatting sqref="H183">
    <cfRule type="cellIs" dxfId="245" priority="521" stopIfTrue="1" operator="equal">
      <formula>"NA"</formula>
    </cfRule>
    <cfRule type="cellIs" dxfId="244" priority="522" stopIfTrue="1" operator="equal">
      <formula>"NA"</formula>
    </cfRule>
  </conditionalFormatting>
  <conditionalFormatting sqref="I183">
    <cfRule type="cellIs" dxfId="243" priority="515" stopIfTrue="1" operator="equal">
      <formula>"NA"</formula>
    </cfRule>
    <cfRule type="cellIs" dxfId="242" priority="516" stopIfTrue="1" operator="equal">
      <formula>"NA"</formula>
    </cfRule>
  </conditionalFormatting>
  <conditionalFormatting sqref="I183">
    <cfRule type="cellIs" dxfId="241" priority="511" stopIfTrue="1" operator="equal">
      <formula>"NA"</formula>
    </cfRule>
    <cfRule type="cellIs" dxfId="240" priority="512" stopIfTrue="1" operator="equal">
      <formula>"NA"</formula>
    </cfRule>
  </conditionalFormatting>
  <conditionalFormatting sqref="I183">
    <cfRule type="cellIs" dxfId="239" priority="517" stopIfTrue="1" operator="equal">
      <formula>"NA"</formula>
    </cfRule>
    <cfRule type="cellIs" dxfId="238" priority="518" stopIfTrue="1" operator="equal">
      <formula>"NA"</formula>
    </cfRule>
  </conditionalFormatting>
  <conditionalFormatting sqref="I183">
    <cfRule type="cellIs" dxfId="237" priority="513" stopIfTrue="1" operator="equal">
      <formula>"NA"</formula>
    </cfRule>
    <cfRule type="cellIs" dxfId="236" priority="514" stopIfTrue="1" operator="equal">
      <formula>"NA"</formula>
    </cfRule>
  </conditionalFormatting>
  <conditionalFormatting sqref="D183">
    <cfRule type="cellIs" dxfId="235" priority="555" stopIfTrue="1" operator="equal">
      <formula>"NA"</formula>
    </cfRule>
    <cfRule type="cellIs" dxfId="234" priority="556" stopIfTrue="1" operator="equal">
      <formula>"NA"</formula>
    </cfRule>
  </conditionalFormatting>
  <conditionalFormatting sqref="D183">
    <cfRule type="cellIs" dxfId="233" priority="551" stopIfTrue="1" operator="equal">
      <formula>"NA"</formula>
    </cfRule>
    <cfRule type="cellIs" dxfId="232" priority="552" stopIfTrue="1" operator="equal">
      <formula>"NA"</formula>
    </cfRule>
  </conditionalFormatting>
  <conditionalFormatting sqref="D183">
    <cfRule type="cellIs" dxfId="231" priority="557" stopIfTrue="1" operator="equal">
      <formula>"NA"</formula>
    </cfRule>
    <cfRule type="cellIs" dxfId="230" priority="558" stopIfTrue="1" operator="equal">
      <formula>"NA"</formula>
    </cfRule>
  </conditionalFormatting>
  <conditionalFormatting sqref="D183">
    <cfRule type="cellIs" dxfId="229" priority="553" stopIfTrue="1" operator="equal">
      <formula>"NA"</formula>
    </cfRule>
    <cfRule type="cellIs" dxfId="228" priority="554" stopIfTrue="1" operator="equal">
      <formula>"NA"</formula>
    </cfRule>
  </conditionalFormatting>
  <conditionalFormatting sqref="E183">
    <cfRule type="cellIs" dxfId="227" priority="547" stopIfTrue="1" operator="equal">
      <formula>"NA"</formula>
    </cfRule>
    <cfRule type="cellIs" dxfId="226" priority="548" stopIfTrue="1" operator="equal">
      <formula>"NA"</formula>
    </cfRule>
  </conditionalFormatting>
  <conditionalFormatting sqref="E183">
    <cfRule type="cellIs" dxfId="225" priority="543" stopIfTrue="1" operator="equal">
      <formula>"NA"</formula>
    </cfRule>
    <cfRule type="cellIs" dxfId="224" priority="544" stopIfTrue="1" operator="equal">
      <formula>"NA"</formula>
    </cfRule>
  </conditionalFormatting>
  <conditionalFormatting sqref="E183">
    <cfRule type="cellIs" dxfId="223" priority="549" stopIfTrue="1" operator="equal">
      <formula>"NA"</formula>
    </cfRule>
    <cfRule type="cellIs" dxfId="222" priority="550" stopIfTrue="1" operator="equal">
      <formula>"NA"</formula>
    </cfRule>
  </conditionalFormatting>
  <conditionalFormatting sqref="E183">
    <cfRule type="cellIs" dxfId="221" priority="545" stopIfTrue="1" operator="equal">
      <formula>"NA"</formula>
    </cfRule>
    <cfRule type="cellIs" dxfId="220" priority="546" stopIfTrue="1" operator="equal">
      <formula>"NA"</formula>
    </cfRule>
  </conditionalFormatting>
  <conditionalFormatting sqref="F183">
    <cfRule type="cellIs" dxfId="219" priority="539" stopIfTrue="1" operator="equal">
      <formula>"NA"</formula>
    </cfRule>
    <cfRule type="cellIs" dxfId="218" priority="540" stopIfTrue="1" operator="equal">
      <formula>"NA"</formula>
    </cfRule>
  </conditionalFormatting>
  <conditionalFormatting sqref="F183">
    <cfRule type="cellIs" dxfId="217" priority="535" stopIfTrue="1" operator="equal">
      <formula>"NA"</formula>
    </cfRule>
    <cfRule type="cellIs" dxfId="216" priority="536" stopIfTrue="1" operator="equal">
      <formula>"NA"</formula>
    </cfRule>
  </conditionalFormatting>
  <conditionalFormatting sqref="F183">
    <cfRule type="cellIs" dxfId="215" priority="541" stopIfTrue="1" operator="equal">
      <formula>"NA"</formula>
    </cfRule>
    <cfRule type="cellIs" dxfId="214" priority="542" stopIfTrue="1" operator="equal">
      <formula>"NA"</formula>
    </cfRule>
  </conditionalFormatting>
  <conditionalFormatting sqref="F183">
    <cfRule type="cellIs" dxfId="213" priority="537" stopIfTrue="1" operator="equal">
      <formula>"NA"</formula>
    </cfRule>
    <cfRule type="cellIs" dxfId="212" priority="538" stopIfTrue="1" operator="equal">
      <formula>"NA"</formula>
    </cfRule>
  </conditionalFormatting>
  <conditionalFormatting sqref="G183">
    <cfRule type="cellIs" dxfId="211" priority="531" stopIfTrue="1" operator="equal">
      <formula>"NA"</formula>
    </cfRule>
    <cfRule type="cellIs" dxfId="210" priority="532" stopIfTrue="1" operator="equal">
      <formula>"NA"</formula>
    </cfRule>
  </conditionalFormatting>
  <conditionalFormatting sqref="G183">
    <cfRule type="cellIs" dxfId="209" priority="527" stopIfTrue="1" operator="equal">
      <formula>"NA"</formula>
    </cfRule>
    <cfRule type="cellIs" dxfId="208" priority="528" stopIfTrue="1" operator="equal">
      <formula>"NA"</formula>
    </cfRule>
  </conditionalFormatting>
  <conditionalFormatting sqref="G183">
    <cfRule type="cellIs" dxfId="207" priority="533" stopIfTrue="1" operator="equal">
      <formula>"NA"</formula>
    </cfRule>
    <cfRule type="cellIs" dxfId="206" priority="534" stopIfTrue="1" operator="equal">
      <formula>"NA"</formula>
    </cfRule>
  </conditionalFormatting>
  <conditionalFormatting sqref="G183">
    <cfRule type="cellIs" dxfId="205" priority="529" stopIfTrue="1" operator="equal">
      <formula>"NA"</formula>
    </cfRule>
    <cfRule type="cellIs" dxfId="204" priority="530" stopIfTrue="1" operator="equal">
      <formula>"NA"</formula>
    </cfRule>
  </conditionalFormatting>
  <conditionalFormatting sqref="H198">
    <cfRule type="cellIs" dxfId="203" priority="507" operator="equal">
      <formula>"NA"</formula>
    </cfRule>
    <cfRule type="cellIs" dxfId="202" priority="508" operator="equal">
      <formula>"NA"</formula>
    </cfRule>
  </conditionalFormatting>
  <conditionalFormatting sqref="H184:H187 H189 H191 H193">
    <cfRule type="cellIs" dxfId="201" priority="509" operator="equal">
      <formula>"NA"</formula>
    </cfRule>
    <cfRule type="cellIs" dxfId="200" priority="510" operator="equal">
      <formula>"NA"</formula>
    </cfRule>
  </conditionalFormatting>
  <conditionalFormatting sqref="J183">
    <cfRule type="cellIs" dxfId="199" priority="503" stopIfTrue="1" operator="equal">
      <formula>"NA"</formula>
    </cfRule>
    <cfRule type="cellIs" dxfId="198" priority="504" stopIfTrue="1" operator="equal">
      <formula>"NA"</formula>
    </cfRule>
  </conditionalFormatting>
  <conditionalFormatting sqref="J183">
    <cfRule type="cellIs" dxfId="197" priority="505" stopIfTrue="1" operator="equal">
      <formula>"NA"</formula>
    </cfRule>
    <cfRule type="cellIs" dxfId="196" priority="506" stopIfTrue="1" operator="equal">
      <formula>"NA"</formula>
    </cfRule>
  </conditionalFormatting>
  <conditionalFormatting sqref="J183">
    <cfRule type="cellIs" dxfId="195" priority="499" stopIfTrue="1" operator="equal">
      <formula>"NA"</formula>
    </cfRule>
    <cfRule type="cellIs" dxfId="194" priority="500" stopIfTrue="1" operator="equal">
      <formula>"NA"</formula>
    </cfRule>
  </conditionalFormatting>
  <conditionalFormatting sqref="J183">
    <cfRule type="cellIs" dxfId="193" priority="501" stopIfTrue="1" operator="equal">
      <formula>"NA"</formula>
    </cfRule>
    <cfRule type="cellIs" dxfId="192" priority="502" stopIfTrue="1" operator="equal">
      <formula>"NA"</formula>
    </cfRule>
  </conditionalFormatting>
  <conditionalFormatting sqref="A254:G256 I254:J256">
    <cfRule type="cellIs" dxfId="191" priority="497" operator="equal">
      <formula>"NA"</formula>
    </cfRule>
    <cfRule type="cellIs" dxfId="190" priority="498" operator="equal">
      <formula>"NA"</formula>
    </cfRule>
  </conditionalFormatting>
  <conditionalFormatting sqref="A277:G279 I277:J279">
    <cfRule type="cellIs" dxfId="189" priority="495" operator="equal">
      <formula>"NA"</formula>
    </cfRule>
    <cfRule type="cellIs" dxfId="188" priority="496" operator="equal">
      <formula>"NA"</formula>
    </cfRule>
  </conditionalFormatting>
  <conditionalFormatting sqref="A300:G302 I300:J302">
    <cfRule type="cellIs" dxfId="187" priority="493" operator="equal">
      <formula>"NA"</formula>
    </cfRule>
    <cfRule type="cellIs" dxfId="186" priority="494" operator="equal">
      <formula>"NA"</formula>
    </cfRule>
  </conditionalFormatting>
  <conditionalFormatting sqref="A323:G325 I323:J325">
    <cfRule type="cellIs" dxfId="185" priority="491" operator="equal">
      <formula>"NA"</formula>
    </cfRule>
    <cfRule type="cellIs" dxfId="184" priority="492" operator="equal">
      <formula>"NA"</formula>
    </cfRule>
  </conditionalFormatting>
  <conditionalFormatting sqref="H679:I679 H681:I681">
    <cfRule type="cellIs" dxfId="183" priority="487" operator="equal">
      <formula>"NA"</formula>
    </cfRule>
    <cfRule type="cellIs" dxfId="182" priority="488" operator="equal">
      <formula>"NA"</formula>
    </cfRule>
  </conditionalFormatting>
  <conditionalFormatting sqref="E684:F686 I684:I686">
    <cfRule type="cellIs" dxfId="181" priority="485" operator="equal">
      <formula>"NA"</formula>
    </cfRule>
    <cfRule type="cellIs" dxfId="180" priority="486" operator="equal">
      <formula>"NA"</formula>
    </cfRule>
  </conditionalFormatting>
  <conditionalFormatting sqref="G684:G686">
    <cfRule type="cellIs" dxfId="179" priority="481" operator="equal">
      <formula>"NA"</formula>
    </cfRule>
    <cfRule type="cellIs" dxfId="178" priority="482" operator="equal">
      <formula>"NA"</formula>
    </cfRule>
  </conditionalFormatting>
  <conditionalFormatting sqref="I688">
    <cfRule type="cellIs" dxfId="177" priority="479" operator="equal">
      <formula>"NA"</formula>
    </cfRule>
    <cfRule type="cellIs" dxfId="176" priority="480" operator="equal">
      <formula>"NA"</formula>
    </cfRule>
  </conditionalFormatting>
  <conditionalFormatting sqref="E691:F693 I691:I693">
    <cfRule type="cellIs" dxfId="175" priority="477" operator="equal">
      <formula>"NA"</formula>
    </cfRule>
    <cfRule type="cellIs" dxfId="174" priority="478" operator="equal">
      <formula>"NA"</formula>
    </cfRule>
  </conditionalFormatting>
  <conditionalFormatting sqref="G691:G693">
    <cfRule type="cellIs" dxfId="173" priority="473" operator="equal">
      <formula>"NA"</formula>
    </cfRule>
    <cfRule type="cellIs" dxfId="172" priority="474" operator="equal">
      <formula>"NA"</formula>
    </cfRule>
  </conditionalFormatting>
  <conditionalFormatting sqref="H697:I697">
    <cfRule type="cellIs" dxfId="171" priority="469" operator="equal">
      <formula>"NA"</formula>
    </cfRule>
    <cfRule type="cellIs" dxfId="170" priority="470" operator="equal">
      <formula>"NA"</formula>
    </cfRule>
  </conditionalFormatting>
  <conditionalFormatting sqref="E700:F702 I700:I702">
    <cfRule type="cellIs" dxfId="169" priority="467" operator="equal">
      <formula>"NA"</formula>
    </cfRule>
    <cfRule type="cellIs" dxfId="168" priority="468" operator="equal">
      <formula>"NA"</formula>
    </cfRule>
  </conditionalFormatting>
  <conditionalFormatting sqref="G700:G702">
    <cfRule type="cellIs" dxfId="167" priority="463" operator="equal">
      <formula>"NA"</formula>
    </cfRule>
    <cfRule type="cellIs" dxfId="166" priority="464" operator="equal">
      <formula>"NA"</formula>
    </cfRule>
  </conditionalFormatting>
  <conditionalFormatting sqref="H704:I704">
    <cfRule type="cellIs" dxfId="165" priority="461" operator="equal">
      <formula>"NA"</formula>
    </cfRule>
    <cfRule type="cellIs" dxfId="164" priority="462" operator="equal">
      <formula>"NA"</formula>
    </cfRule>
  </conditionalFormatting>
  <conditionalFormatting sqref="E707:F709 I707:I709">
    <cfRule type="cellIs" dxfId="163" priority="459" operator="equal">
      <formula>"NA"</formula>
    </cfRule>
    <cfRule type="cellIs" dxfId="162" priority="460" operator="equal">
      <formula>"NA"</formula>
    </cfRule>
  </conditionalFormatting>
  <conditionalFormatting sqref="G707:G709">
    <cfRule type="cellIs" dxfId="161" priority="455" operator="equal">
      <formula>"NA"</formula>
    </cfRule>
    <cfRule type="cellIs" dxfId="160" priority="456" operator="equal">
      <formula>"NA"</formula>
    </cfRule>
  </conditionalFormatting>
  <conditionalFormatting sqref="A333:G333 I333:J333">
    <cfRule type="cellIs" dxfId="159" priority="449" operator="equal">
      <formula>"NA"</formula>
    </cfRule>
    <cfRule type="cellIs" dxfId="158" priority="450" operator="equal">
      <formula>"NA"</formula>
    </cfRule>
  </conditionalFormatting>
  <conditionalFormatting sqref="H9:H12">
    <cfRule type="cellIs" dxfId="157" priority="169" operator="equal">
      <formula>"NA"</formula>
    </cfRule>
    <cfRule type="cellIs" dxfId="156" priority="170" operator="equal">
      <formula>"NA"</formula>
    </cfRule>
  </conditionalFormatting>
  <conditionalFormatting sqref="H16:H19">
    <cfRule type="cellIs" dxfId="155" priority="167" operator="equal">
      <formula>"NA"</formula>
    </cfRule>
    <cfRule type="cellIs" dxfId="154" priority="168" operator="equal">
      <formula>"NA"</formula>
    </cfRule>
  </conditionalFormatting>
  <conditionalFormatting sqref="H23:H26">
    <cfRule type="cellIs" dxfId="153" priority="165" operator="equal">
      <formula>"NA"</formula>
    </cfRule>
    <cfRule type="cellIs" dxfId="152" priority="166" operator="equal">
      <formula>"NA"</formula>
    </cfRule>
  </conditionalFormatting>
  <conditionalFormatting sqref="H30:H33">
    <cfRule type="cellIs" dxfId="151" priority="163" operator="equal">
      <formula>"NA"</formula>
    </cfRule>
    <cfRule type="cellIs" dxfId="150" priority="164" operator="equal">
      <formula>"NA"</formula>
    </cfRule>
  </conditionalFormatting>
  <conditionalFormatting sqref="H38:H41">
    <cfRule type="cellIs" dxfId="149" priority="161" operator="equal">
      <formula>"NA"</formula>
    </cfRule>
    <cfRule type="cellIs" dxfId="148" priority="162" operator="equal">
      <formula>"NA"</formula>
    </cfRule>
  </conditionalFormatting>
  <conditionalFormatting sqref="H45:H48">
    <cfRule type="cellIs" dxfId="147" priority="159" operator="equal">
      <formula>"NA"</formula>
    </cfRule>
    <cfRule type="cellIs" dxfId="146" priority="160" operator="equal">
      <formula>"NA"</formula>
    </cfRule>
  </conditionalFormatting>
  <conditionalFormatting sqref="H52:H55">
    <cfRule type="cellIs" dxfId="145" priority="157" operator="equal">
      <formula>"NA"</formula>
    </cfRule>
    <cfRule type="cellIs" dxfId="144" priority="158" operator="equal">
      <formula>"NA"</formula>
    </cfRule>
  </conditionalFormatting>
  <conditionalFormatting sqref="H37:I37">
    <cfRule type="cellIs" dxfId="143" priority="145" operator="equal">
      <formula>"NA"</formula>
    </cfRule>
    <cfRule type="cellIs" dxfId="142" priority="146" operator="equal">
      <formula>"NA"</formula>
    </cfRule>
  </conditionalFormatting>
  <conditionalFormatting sqref="H44">
    <cfRule type="cellIs" dxfId="141" priority="141" operator="equal">
      <formula>"NA"</formula>
    </cfRule>
    <cfRule type="cellIs" dxfId="140" priority="142" operator="equal">
      <formula>"NA"</formula>
    </cfRule>
  </conditionalFormatting>
  <conditionalFormatting sqref="H51">
    <cfRule type="cellIs" dxfId="139" priority="139" operator="equal">
      <formula>"NA"</formula>
    </cfRule>
    <cfRule type="cellIs" dxfId="138" priority="140" operator="equal">
      <formula>"NA"</formula>
    </cfRule>
  </conditionalFormatting>
  <conditionalFormatting sqref="I44">
    <cfRule type="cellIs" dxfId="137" priority="137" operator="equal">
      <formula>"NA"</formula>
    </cfRule>
    <cfRule type="cellIs" dxfId="136" priority="138" operator="equal">
      <formula>"NA"</formula>
    </cfRule>
  </conditionalFormatting>
  <conditionalFormatting sqref="I51">
    <cfRule type="cellIs" dxfId="135" priority="133" operator="equal">
      <formula>"NA"</formula>
    </cfRule>
    <cfRule type="cellIs" dxfId="134" priority="134" operator="equal">
      <formula>"NA"</formula>
    </cfRule>
  </conditionalFormatting>
  <conditionalFormatting sqref="H69:H71">
    <cfRule type="cellIs" dxfId="133" priority="127" operator="equal">
      <formula>"NA"</formula>
    </cfRule>
    <cfRule type="cellIs" dxfId="132" priority="128" operator="equal">
      <formula>"NA"</formula>
    </cfRule>
  </conditionalFormatting>
  <conditionalFormatting sqref="H73:H79 G82">
    <cfRule type="cellIs" dxfId="131" priority="125" operator="equal">
      <formula>"NA"</formula>
    </cfRule>
    <cfRule type="cellIs" dxfId="130" priority="126" operator="equal">
      <formula>"NA"</formula>
    </cfRule>
  </conditionalFormatting>
  <conditionalFormatting sqref="H340:H346">
    <cfRule type="cellIs" dxfId="129" priority="121" operator="equal">
      <formula>"NA"</formula>
    </cfRule>
    <cfRule type="cellIs" dxfId="128" priority="122" operator="equal">
      <formula>"NA"</formula>
    </cfRule>
  </conditionalFormatting>
  <conditionalFormatting sqref="H351:H357">
    <cfRule type="cellIs" dxfId="127" priority="119" operator="equal">
      <formula>"NA"</formula>
    </cfRule>
    <cfRule type="cellIs" dxfId="126" priority="120" operator="equal">
      <formula>"NA"</formula>
    </cfRule>
  </conditionalFormatting>
  <conditionalFormatting sqref="H364:H369">
    <cfRule type="cellIs" dxfId="125" priority="117" operator="equal">
      <formula>"NA"</formula>
    </cfRule>
    <cfRule type="cellIs" dxfId="124" priority="118" operator="equal">
      <formula>"NA"</formula>
    </cfRule>
  </conditionalFormatting>
  <conditionalFormatting sqref="H385:H387">
    <cfRule type="cellIs" dxfId="123" priority="115" operator="equal">
      <formula>"NA"</formula>
    </cfRule>
    <cfRule type="cellIs" dxfId="122" priority="116" operator="equal">
      <formula>"NA"</formula>
    </cfRule>
  </conditionalFormatting>
  <conditionalFormatting sqref="H401:H404">
    <cfRule type="cellIs" dxfId="121" priority="111" operator="equal">
      <formula>"NA"</formula>
    </cfRule>
    <cfRule type="cellIs" dxfId="120" priority="112" operator="equal">
      <formula>"NA"</formula>
    </cfRule>
  </conditionalFormatting>
  <conditionalFormatting sqref="H406:H409">
    <cfRule type="cellIs" dxfId="119" priority="109" operator="equal">
      <formula>"NA"</formula>
    </cfRule>
    <cfRule type="cellIs" dxfId="118" priority="110" operator="equal">
      <formula>"NA"</formula>
    </cfRule>
  </conditionalFormatting>
  <conditionalFormatting sqref="H416:H418 H421:H424">
    <cfRule type="cellIs" dxfId="117" priority="107" operator="equal">
      <formula>"NA"</formula>
    </cfRule>
    <cfRule type="cellIs" dxfId="116" priority="108" operator="equal">
      <formula>"NA"</formula>
    </cfRule>
  </conditionalFormatting>
  <conditionalFormatting sqref="H426:H429">
    <cfRule type="cellIs" dxfId="115" priority="105" operator="equal">
      <formula>"NA"</formula>
    </cfRule>
    <cfRule type="cellIs" dxfId="114" priority="106" operator="equal">
      <formula>"NA"</formula>
    </cfRule>
  </conditionalFormatting>
  <conditionalFormatting sqref="H431:H434">
    <cfRule type="cellIs" dxfId="113" priority="103" operator="equal">
      <formula>"NA"</formula>
    </cfRule>
    <cfRule type="cellIs" dxfId="112" priority="104" operator="equal">
      <formula>"NA"</formula>
    </cfRule>
  </conditionalFormatting>
  <conditionalFormatting sqref="H441:H442">
    <cfRule type="cellIs" dxfId="111" priority="101" operator="equal">
      <formula>"NA"</formula>
    </cfRule>
    <cfRule type="cellIs" dxfId="110" priority="102" operator="equal">
      <formula>"NA"</formula>
    </cfRule>
  </conditionalFormatting>
  <conditionalFormatting sqref="H449:H455">
    <cfRule type="cellIs" dxfId="109" priority="99" operator="equal">
      <formula>"NA"</formula>
    </cfRule>
    <cfRule type="cellIs" dxfId="108" priority="100" operator="equal">
      <formula>"NA"</formula>
    </cfRule>
  </conditionalFormatting>
  <conditionalFormatting sqref="H462:H468">
    <cfRule type="cellIs" dxfId="107" priority="97" operator="equal">
      <formula>"NA"</formula>
    </cfRule>
    <cfRule type="cellIs" dxfId="106" priority="98" operator="equal">
      <formula>"NA"</formula>
    </cfRule>
  </conditionalFormatting>
  <conditionalFormatting sqref="H475:H481">
    <cfRule type="cellIs" dxfId="105" priority="95" operator="equal">
      <formula>"NA"</formula>
    </cfRule>
    <cfRule type="cellIs" dxfId="104" priority="96" operator="equal">
      <formula>"NA"</formula>
    </cfRule>
  </conditionalFormatting>
  <conditionalFormatting sqref="H488:H494">
    <cfRule type="cellIs" dxfId="103" priority="93" operator="equal">
      <formula>"NA"</formula>
    </cfRule>
    <cfRule type="cellIs" dxfId="102" priority="94" operator="equal">
      <formula>"NA"</formula>
    </cfRule>
  </conditionalFormatting>
  <conditionalFormatting sqref="H501:H507">
    <cfRule type="cellIs" dxfId="101" priority="91" operator="equal">
      <formula>"NA"</formula>
    </cfRule>
    <cfRule type="cellIs" dxfId="100" priority="92" operator="equal">
      <formula>"NA"</formula>
    </cfRule>
  </conditionalFormatting>
  <conditionalFormatting sqref="H514:H520">
    <cfRule type="cellIs" dxfId="99" priority="89" operator="equal">
      <formula>"NA"</formula>
    </cfRule>
    <cfRule type="cellIs" dxfId="98" priority="90" operator="equal">
      <formula>"NA"</formula>
    </cfRule>
  </conditionalFormatting>
  <conditionalFormatting sqref="H526:H532">
    <cfRule type="cellIs" dxfId="97" priority="87" operator="equal">
      <formula>"NA"</formula>
    </cfRule>
    <cfRule type="cellIs" dxfId="96" priority="88" operator="equal">
      <formula>"NA"</formula>
    </cfRule>
  </conditionalFormatting>
  <conditionalFormatting sqref="H538:H542">
    <cfRule type="cellIs" dxfId="95" priority="85" operator="equal">
      <formula>"NA"</formula>
    </cfRule>
    <cfRule type="cellIs" dxfId="94" priority="86" operator="equal">
      <formula>"NA"</formula>
    </cfRule>
  </conditionalFormatting>
  <conditionalFormatting sqref="H553:H560">
    <cfRule type="cellIs" dxfId="93" priority="83" operator="equal">
      <formula>"NA"</formula>
    </cfRule>
    <cfRule type="cellIs" dxfId="92" priority="84" operator="equal">
      <formula>"NA"</formula>
    </cfRule>
  </conditionalFormatting>
  <conditionalFormatting sqref="H568:H575">
    <cfRule type="cellIs" dxfId="91" priority="81" operator="equal">
      <formula>"NA"</formula>
    </cfRule>
    <cfRule type="cellIs" dxfId="90" priority="82" operator="equal">
      <formula>"NA"</formula>
    </cfRule>
  </conditionalFormatting>
  <conditionalFormatting sqref="H583:H590">
    <cfRule type="cellIs" dxfId="89" priority="79" operator="equal">
      <formula>"NA"</formula>
    </cfRule>
    <cfRule type="cellIs" dxfId="88" priority="80" operator="equal">
      <formula>"NA"</formula>
    </cfRule>
  </conditionalFormatting>
  <conditionalFormatting sqref="H598:H606">
    <cfRule type="cellIs" dxfId="87" priority="77" operator="equal">
      <formula>"NA"</formula>
    </cfRule>
    <cfRule type="cellIs" dxfId="86" priority="78" operator="equal">
      <formula>"NA"</formula>
    </cfRule>
  </conditionalFormatting>
  <conditionalFormatting sqref="H615:H622">
    <cfRule type="cellIs" dxfId="85" priority="75" operator="equal">
      <formula>"NA"</formula>
    </cfRule>
    <cfRule type="cellIs" dxfId="84" priority="76" operator="equal">
      <formula>"NA"</formula>
    </cfRule>
  </conditionalFormatting>
  <conditionalFormatting sqref="H630:H637">
    <cfRule type="cellIs" dxfId="83" priority="73" operator="equal">
      <formula>"NA"</formula>
    </cfRule>
    <cfRule type="cellIs" dxfId="82" priority="74" operator="equal">
      <formula>"NA"</formula>
    </cfRule>
  </conditionalFormatting>
  <conditionalFormatting sqref="H651:H655">
    <cfRule type="cellIs" dxfId="81" priority="71" operator="equal">
      <formula>"NA"</formula>
    </cfRule>
    <cfRule type="cellIs" dxfId="80" priority="72" operator="equal">
      <formula>"NA"</formula>
    </cfRule>
  </conditionalFormatting>
  <conditionalFormatting sqref="H660:H664">
    <cfRule type="cellIs" dxfId="79" priority="69" operator="equal">
      <formula>"NA"</formula>
    </cfRule>
    <cfRule type="cellIs" dxfId="78" priority="70" operator="equal">
      <formula>"NA"</formula>
    </cfRule>
  </conditionalFormatting>
  <conditionalFormatting sqref="H669:H672">
    <cfRule type="cellIs" dxfId="77" priority="67" operator="equal">
      <formula>"NA"</formula>
    </cfRule>
    <cfRule type="cellIs" dxfId="76" priority="68" operator="equal">
      <formula>"NA"</formula>
    </cfRule>
  </conditionalFormatting>
  <conditionalFormatting sqref="G792">
    <cfRule type="cellIs" dxfId="75" priority="65" operator="equal">
      <formula>"NA"</formula>
    </cfRule>
    <cfRule type="cellIs" dxfId="74" priority="66" operator="equal">
      <formula>"NA"</formula>
    </cfRule>
  </conditionalFormatting>
  <conditionalFormatting sqref="G792">
    <cfRule type="cellIs" dxfId="73" priority="63" operator="equal">
      <formula>"NA"</formula>
    </cfRule>
    <cfRule type="cellIs" dxfId="72" priority="64" operator="equal">
      <formula>"NA"</formula>
    </cfRule>
  </conditionalFormatting>
  <conditionalFormatting sqref="G792">
    <cfRule type="cellIs" dxfId="71" priority="61" operator="equal">
      <formula>"NA"</formula>
    </cfRule>
    <cfRule type="cellIs" dxfId="70" priority="62" operator="equal">
      <formula>"NA"</formula>
    </cfRule>
  </conditionalFormatting>
  <conditionalFormatting sqref="G792">
    <cfRule type="cellIs" dxfId="69" priority="59" operator="equal">
      <formula>"NA"</formula>
    </cfRule>
    <cfRule type="cellIs" dxfId="68" priority="60" operator="equal">
      <formula>"NA"</formula>
    </cfRule>
  </conditionalFormatting>
  <conditionalFormatting sqref="G792">
    <cfRule type="cellIs" dxfId="67" priority="57" operator="equal">
      <formula>"NA"</formula>
    </cfRule>
    <cfRule type="cellIs" dxfId="66" priority="58" operator="equal">
      <formula>"NA"</formula>
    </cfRule>
  </conditionalFormatting>
  <conditionalFormatting sqref="F792">
    <cfRule type="cellIs" dxfId="65" priority="55" operator="equal">
      <formula>"NA"</formula>
    </cfRule>
    <cfRule type="cellIs" dxfId="64" priority="56" operator="equal">
      <formula>"NA"</formula>
    </cfRule>
  </conditionalFormatting>
  <conditionalFormatting sqref="F792">
    <cfRule type="cellIs" dxfId="63" priority="53" operator="equal">
      <formula>"NA"</formula>
    </cfRule>
    <cfRule type="cellIs" dxfId="62" priority="54" operator="equal">
      <formula>"NA"</formula>
    </cfRule>
  </conditionalFormatting>
  <conditionalFormatting sqref="F792">
    <cfRule type="cellIs" dxfId="61" priority="51" operator="equal">
      <formula>"NA"</formula>
    </cfRule>
    <cfRule type="cellIs" dxfId="60" priority="52" operator="equal">
      <formula>"NA"</formula>
    </cfRule>
  </conditionalFormatting>
  <conditionalFormatting sqref="F792">
    <cfRule type="cellIs" dxfId="59" priority="49" operator="equal">
      <formula>"NA"</formula>
    </cfRule>
    <cfRule type="cellIs" dxfId="58" priority="50" operator="equal">
      <formula>"NA"</formula>
    </cfRule>
  </conditionalFormatting>
  <conditionalFormatting sqref="F792">
    <cfRule type="cellIs" dxfId="57" priority="47" operator="equal">
      <formula>"NA"</formula>
    </cfRule>
    <cfRule type="cellIs" dxfId="56" priority="48" operator="equal">
      <formula>"NA"</formula>
    </cfRule>
  </conditionalFormatting>
  <conditionalFormatting sqref="J37">
    <cfRule type="cellIs" dxfId="55" priority="45" operator="equal">
      <formula>"NA"</formula>
    </cfRule>
    <cfRule type="cellIs" dxfId="54" priority="46" operator="equal">
      <formula>"NA"</formula>
    </cfRule>
  </conditionalFormatting>
  <conditionalFormatting sqref="J44">
    <cfRule type="cellIs" dxfId="53" priority="43" operator="equal">
      <formula>"NA"</formula>
    </cfRule>
    <cfRule type="cellIs" dxfId="52" priority="44" operator="equal">
      <formula>"NA"</formula>
    </cfRule>
  </conditionalFormatting>
  <conditionalFormatting sqref="H50:J50">
    <cfRule type="cellIs" dxfId="51" priority="41" operator="equal">
      <formula>"NA"</formula>
    </cfRule>
    <cfRule type="cellIs" dxfId="50" priority="42" operator="equal">
      <formula>"NA"</formula>
    </cfRule>
  </conditionalFormatting>
  <conditionalFormatting sqref="J51">
    <cfRule type="cellIs" dxfId="49" priority="39" operator="equal">
      <formula>"NA"</formula>
    </cfRule>
    <cfRule type="cellIs" dxfId="48" priority="40" operator="equal">
      <formula>"NA"</formula>
    </cfRule>
  </conditionalFormatting>
  <conditionalFormatting sqref="E390:I390">
    <cfRule type="cellIs" dxfId="47" priority="37" operator="equal">
      <formula>"NA"</formula>
    </cfRule>
    <cfRule type="cellIs" dxfId="46" priority="38" operator="equal">
      <formula>"NA"</formula>
    </cfRule>
  </conditionalFormatting>
  <conditionalFormatting sqref="E415:I415">
    <cfRule type="cellIs" dxfId="45" priority="35" operator="equal">
      <formula>"NA"</formula>
    </cfRule>
    <cfRule type="cellIs" dxfId="44" priority="36" operator="equal">
      <formula>"NA"</formula>
    </cfRule>
  </conditionalFormatting>
  <conditionalFormatting sqref="H65:J65 H58:I58 J58:J62">
    <cfRule type="cellIs" dxfId="43" priority="33" operator="equal">
      <formula>"NA"</formula>
    </cfRule>
    <cfRule type="cellIs" dxfId="42" priority="34" operator="equal">
      <formula>"NA"</formula>
    </cfRule>
  </conditionalFormatting>
  <conditionalFormatting sqref="H63:I64">
    <cfRule type="cellIs" dxfId="41" priority="31" operator="equal">
      <formula>"NA"</formula>
    </cfRule>
    <cfRule type="cellIs" dxfId="40" priority="32" operator="equal">
      <formula>"NA"</formula>
    </cfRule>
  </conditionalFormatting>
  <conditionalFormatting sqref="H350">
    <cfRule type="cellIs" dxfId="39" priority="29" operator="equal">
      <formula>"NA"</formula>
    </cfRule>
    <cfRule type="cellIs" dxfId="38" priority="30" operator="equal">
      <formula>"NA"</formula>
    </cfRule>
  </conditionalFormatting>
  <conditionalFormatting sqref="D794:D799 D801">
    <cfRule type="cellIs" dxfId="37" priority="27" operator="equal">
      <formula>"NA"</formula>
    </cfRule>
    <cfRule type="cellIs" dxfId="36" priority="28" operator="equal">
      <formula>"NA"</formula>
    </cfRule>
  </conditionalFormatting>
  <conditionalFormatting sqref="D793">
    <cfRule type="cellIs" dxfId="35" priority="25" operator="equal">
      <formula>"NA"</formula>
    </cfRule>
    <cfRule type="cellIs" dxfId="34" priority="26" operator="equal">
      <formula>"NA"</formula>
    </cfRule>
  </conditionalFormatting>
  <conditionalFormatting sqref="D800">
    <cfRule type="cellIs" dxfId="33" priority="23" operator="equal">
      <formula>"NA"</formula>
    </cfRule>
    <cfRule type="cellIs" dxfId="32" priority="24" operator="equal">
      <formula>"NA"</formula>
    </cfRule>
  </conditionalFormatting>
  <conditionalFormatting sqref="C804">
    <cfRule type="cellIs" dxfId="31" priority="21" operator="equal">
      <formula>"NA"</formula>
    </cfRule>
    <cfRule type="cellIs" dxfId="30" priority="22" operator="equal">
      <formula>"NA"</formula>
    </cfRule>
  </conditionalFormatting>
  <conditionalFormatting sqref="C806">
    <cfRule type="cellIs" dxfId="29" priority="19" operator="equal">
      <formula>"NA"</formula>
    </cfRule>
    <cfRule type="cellIs" dxfId="28" priority="20" operator="equal">
      <formula>"NA"</formula>
    </cfRule>
  </conditionalFormatting>
  <conditionalFormatting sqref="C807">
    <cfRule type="cellIs" dxfId="27" priority="17" operator="equal">
      <formula>"NA"</formula>
    </cfRule>
    <cfRule type="cellIs" dxfId="26" priority="18" operator="equal">
      <formula>"NA"</formula>
    </cfRule>
  </conditionalFormatting>
  <conditionalFormatting sqref="H80:H83">
    <cfRule type="cellIs" dxfId="25" priority="15" operator="equal">
      <formula>"NA"</formula>
    </cfRule>
    <cfRule type="cellIs" dxfId="24" priority="16" operator="equal">
      <formula>"NA"</formula>
    </cfRule>
  </conditionalFormatting>
  <conditionalFormatting sqref="H419:H420">
    <cfRule type="cellIs" dxfId="23" priority="13" operator="equal">
      <formula>"NA"</formula>
    </cfRule>
    <cfRule type="cellIs" dxfId="22" priority="14" operator="equal">
      <formula>"NA"</formula>
    </cfRule>
  </conditionalFormatting>
  <conditionalFormatting sqref="H370:H371">
    <cfRule type="cellIs" dxfId="21" priority="11" operator="equal">
      <formula>"NA"</formula>
    </cfRule>
    <cfRule type="cellIs" dxfId="20" priority="12" operator="equal">
      <formula>"NA"</formula>
    </cfRule>
  </conditionalFormatting>
  <conditionalFormatting sqref="H373:H376">
    <cfRule type="cellIs" dxfId="19" priority="9" operator="equal">
      <formula>"NA"</formula>
    </cfRule>
    <cfRule type="cellIs" dxfId="18" priority="10" operator="equal">
      <formula>"NA"</formula>
    </cfRule>
  </conditionalFormatting>
  <conditionalFormatting sqref="H378:H381">
    <cfRule type="cellIs" dxfId="17" priority="7" operator="equal">
      <formula>"NA"</formula>
    </cfRule>
    <cfRule type="cellIs" dxfId="16" priority="8" operator="equal">
      <formula>"NA"</formula>
    </cfRule>
  </conditionalFormatting>
  <conditionalFormatting sqref="E382:I382">
    <cfRule type="cellIs" dxfId="15" priority="5" operator="equal">
      <formula>"NA"</formula>
    </cfRule>
    <cfRule type="cellIs" dxfId="14" priority="6" operator="equal">
      <formula>"NA"</formula>
    </cfRule>
  </conditionalFormatting>
  <conditionalFormatting sqref="A382:D382">
    <cfRule type="cellIs" dxfId="13" priority="3" operator="equal">
      <formula>"NA"</formula>
    </cfRule>
    <cfRule type="cellIs" dxfId="12" priority="4" operator="equal">
      <formula>"NA"</formula>
    </cfRule>
  </conditionalFormatting>
  <conditionalFormatting sqref="I376">
    <cfRule type="cellIs" dxfId="11" priority="1" operator="equal">
      <formula>"NA"</formula>
    </cfRule>
    <cfRule type="cellIs" dxfId="10" priority="2" operator="equal">
      <formula>"NA"</formula>
    </cfRule>
  </conditionalFormatting>
  <dataValidations xWindow="1133" yWindow="209" count="9">
    <dataValidation type="list" allowBlank="1" showInputMessage="1" showErrorMessage="1" sqref="A828 E415:I415 E349:I349 E363:I363 E822:I822 E339:I339 E390:I390 H823 E783:I789">
      <formula1>"Yes,No"</formula1>
    </dataValidation>
    <dataValidation type="decimal" operator="notEqual" allowBlank="1" showInputMessage="1" showErrorMessage="1" error="Please do not enter '0' or text" promptTitle="Numeric Input" prompt="Please insert numeric value or leave blank_x000a_" sqref="I615:I616 I689:I690 E218:G218 E220:G220 E229:G230 I229:I230 I226:I227 E226:G227 E222:G222 E224:G224 I224 I222 I220 I218 E241:G241 E243:G243 E252:G253 I252:I253 I249:I250 E249:G250 E245:G245 E247:G247 I247 I245 I243 I241 E264:G264 E266:G266 E275:G276 I275:I276 I272:I273 E272:G273 E268:G268 E270:G270 I270 I268 I266 I264 E287:G287 E289:G289 E298:G299 I298:I299 I295:I296 E295:G296 E291:G291 E293:G293 I293 I291 I289 I287 E310:G310 E312:G312 E321:G322 I321:I322 I318:I319 E318:G319 E314:G314 E316:G316 I316 I314 I312 I310 E169:G169 E176:G177 E171:G171 E146:G146 E148:G148 E165:G165 E167:G167 I176:I177 I173:I174 E173:G174 E96:G96 E98:G98 E107:G108 I107:I108 I104:I105 E104:G105 E100:G100 E102:G102 E119:G119 E121:G121 E130:G131 I130:I131 I127:I128 E127:G128 E123:G123 E125:G125 E142:G142 E144:G144 E153:G154 I153:I154 I150:I151 E150:G151 I165 I167 I169 I171 I142 I144 I146 I148 I125 I123 I121 I119 I102 I100 I98 I96 E192:G192 E199:G200 E194:G194 E188:G188 E190:G190 I199:I200 I196:I197 E196:G197 I188 I190 I192 I194 E682:G683 E689:G690 E698:G699 E705:G706 I660:I661 I669 I682:I683 I630:I631 E730:G734 E737:G740 E72:G72 I601 I618 I586 I598:I599 I571 I583:I584 I539 I568:I569 I553:I554 I556 I752:I753 I526:I527 I529 I514:I515 I517 I501:I502 I504 I488:I489 I491 I475:I476 I478 I421:I422 I465 I463 I452 I426 I428 I431 I433 E745:G748 I406 I408 I403 I401 I397 I393:I394 I366:I368 I342:I345 I352:I353 I355:I357 I72 I633 I651:I652 I698:I699 I705:I706 I730:I734 I737:I740 H748:I748 E752:G753 I743 I745:I747 E743:G743 I418:I419 I450 I370 I373 I375 I378 I380">
      <formula1>0</formula1>
    </dataValidation>
    <dataValidation type="decimal" operator="greaterThan" showErrorMessage="1" errorTitle="Text Alert" error="Please do not enter text" promptTitle="Numeric Input" prompt="Please enter numeric values or leave blank" sqref="I634:I637 E619:G622 E344:G344 E557:G560 E350:G351 E354:G354 E364:G365 E602:G606 E385:G387 E751:G751 E395:G396 E398:G399 E402:G402 E404:G404 E407:G407 E409:G409 E416:G417 E423:G424 E427:G427 E429:G429 E432:G432 E434:G434 E441:G442 E451:G451 E340:G341 E464:G464 E466:G468 E477:G477 E479:G481 E490:G490 E391:G392 E503:G503 E505:G507 E516:G516 E518:G520 E528:G528 E530:G532 E538:G538 E540:G542 E555:G555 E492:G494 E570:G570 E572:G575 E585:G585 E587:G590 E600:G600 E670:G672 E617:G617 I632 E632:G632 E634:G637 E653:G655 E662:G664 E420:G420 E346:G346 E453:G455 E369:G369 E371:G371 E374:G374 E376:G376 E379:G379 E381:E382 F381:G381 F382:I382">
      <formula1>-1</formula1>
    </dataValidation>
    <dataValidation operator="notEqual" allowBlank="1" error="Please do not enter '0' or text" promptTitle="Numeric Input" prompt="Please insert numeric value or leave blank_x000a_" sqref="E328:I330 E205:I207"/>
    <dataValidation type="decimal" operator="greaterThan" showInputMessage="1" showErrorMessage="1" sqref="E228:G228 E223:G223 E225:G225 E214:G217 E219:G219 E221:G221 E251:G251 E246:G246 E248:G248 E237:G240 E242:G242 E244:G244 E274:G274 E269:G269 E271:G271 E260:G263 E265:G265 E267:G267 E297:G297 E292:G292 E294:G294 E283:G286 E288:G288 E290:G290 E320:G320 E315:G315 E317:G317 E306:G309 E311:G311 E313:G313 E166:G166 E168:G168 E106:G106 E101:G101 E103:G103 E92:G95 E97:G97 E99:G99 E129:G129 E124:G124 E126:G126 E115:G118 E120:G120 E122:G122 E152:G152 E147:G147 E149:G149 E138:G141 E143:G143 E145:G145 E175:G175 E170:G170 E172:G172 E161:G164 E189:G189 E191:G191 E198:G198 E193:G193 E195:G195 E184:G187 E707:G709 E684:G686 E691:G693 E700:G702">
      <formula1>-1</formula1>
    </dataValidation>
    <dataValidation operator="notEqual" allowBlank="1" showInputMessage="1" showErrorMessage="1" error="Please do not enter '0' or text" promptTitle="Numeric Input" prompt="Please insert numeric value or leave blank_x000a_" sqref="E231:I233 E254:I256 E277:I279 E300:I302 E323:I326 E201:I204 E109:I111 E132:I134 E155:I157 E178:I181 E208:I209 E331:I332 E744:I744"/>
    <dataValidation type="decimal" operator="notEqual" allowBlank="1" showInputMessage="1" showErrorMessage="1" errorTitle="Text Alert" error="Please do not enter &quot;0&quot; or text" promptTitle="Numeric Input" prompt="Please enter numeric values or leave blank" sqref="E334:G334 E352:G353 E669:G669 E355:G357 E366:G368 E393:G394 E397:G397 E401:G401 E403:G403 E406:G406 E408:G408 E342:G343 E426:G426 E428:G428 E431:G431 E433:G433 E449:G450 E452:G452 E462:G463 E465:G465 E475:G476 E478:G478 E488:G489 E491:G491 E501:G502 E504:G504 E514:G515 E517:G517 E526:G527 E529:G529 E539:G539 E553:G554 E556:G556 E568:G569 E571:G571 E583:G584 E586:G586 E598:G599 E601:G601 E615:G616 E618:G618 E630:G631 E633:G633 E651:G652 E660:G661 E345:G345 E418:G419 E421:G422 I462 I449 E373:G373 E375:G375 E378:G378 E380:G380 E370:G370">
      <formula1>0</formula1>
    </dataValidation>
    <dataValidation operator="notEqual" allowBlank="1" errorTitle="Text Alert" error="Please do not enter &quot;0&quot; or text" promptTitle="Numeric Input" prompt="Please enter numeric values or leave blank" sqref="E333:I333"/>
    <dataValidation type="textLength" allowBlank="1" showInputMessage="1" showErrorMessage="1" sqref="A830:A833">
      <formula1>1</formula1>
      <formula2>100000</formula2>
    </dataValidation>
  </dataValidations>
  <pageMargins left="0.7" right="0.7" top="0.75" bottom="0.75" header="0.3" footer="0.3"/>
  <pageSetup paperSize="9" scale="55" orientation="landscape" r:id="rId1"/>
  <rowBreaks count="8" manualBreakCount="8">
    <brk id="65" max="9" man="1"/>
    <brk id="388" max="6" man="1"/>
    <brk id="453" max="6" man="1"/>
    <brk id="512" max="6" man="1"/>
    <brk id="580" max="6" man="1"/>
    <brk id="648" max="6" man="1"/>
    <brk id="741" max="6" man="1"/>
    <brk id="810" max="6"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selection activeCell="E11" sqref="E11"/>
    </sheetView>
  </sheetViews>
  <sheetFormatPr defaultRowHeight="15" x14ac:dyDescent="0.25"/>
  <cols>
    <col min="1" max="1" width="6.5703125" style="71" bestFit="1" customWidth="1"/>
    <col min="2" max="2" width="39.28515625" customWidth="1"/>
    <col min="3" max="3" width="19.28515625" customWidth="1"/>
    <col min="4" max="4" width="12.5703125" style="71" bestFit="1" customWidth="1"/>
    <col min="5" max="5" width="20.42578125" style="85" customWidth="1"/>
    <col min="6" max="6" width="20.5703125" style="85" customWidth="1"/>
  </cols>
  <sheetData>
    <row r="1" spans="1:6" ht="21" x14ac:dyDescent="0.25">
      <c r="A1" s="1240" t="s">
        <v>950</v>
      </c>
      <c r="B1" s="1241"/>
      <c r="C1" s="1241"/>
      <c r="D1" s="1241"/>
      <c r="E1" s="1241"/>
      <c r="F1" s="1241"/>
    </row>
    <row r="2" spans="1:6" ht="18.75" x14ac:dyDescent="0.25">
      <c r="A2" s="1244" t="str">
        <f>'General Information'!A2:G2</f>
        <v xml:space="preserve">Sector :-  </v>
      </c>
      <c r="B2" s="1245"/>
      <c r="C2" s="1246" t="str">
        <f>'General Information'!C2:G2</f>
        <v>Chlor-Alkali</v>
      </c>
      <c r="D2" s="1247"/>
      <c r="E2" s="1247"/>
      <c r="F2" s="1248"/>
    </row>
    <row r="3" spans="1:6" x14ac:dyDescent="0.25">
      <c r="A3" s="1242" t="str">
        <f>'General Information'!B3:B3</f>
        <v>Name of the Unit</v>
      </c>
      <c r="B3" s="1242"/>
      <c r="C3" s="1243" t="str">
        <f>'Form Sc'!C3:J3</f>
        <v xml:space="preserve"> </v>
      </c>
      <c r="D3" s="1243"/>
      <c r="E3" s="1243"/>
      <c r="F3" s="1243"/>
    </row>
    <row r="4" spans="1:6" ht="30" x14ac:dyDescent="0.25">
      <c r="A4" s="927" t="s">
        <v>0</v>
      </c>
      <c r="B4" s="928" t="s">
        <v>1</v>
      </c>
      <c r="C4" s="928"/>
      <c r="D4" s="927" t="s">
        <v>2</v>
      </c>
      <c r="E4" s="929" t="str">
        <f>'Form Sc'!H5</f>
        <v xml:space="preserve">Baseline Year [BY] </v>
      </c>
      <c r="F4" s="929" t="str">
        <f>'Form Sc'!I5</f>
        <v xml:space="preserve"> Assessment Year (2018-19)</v>
      </c>
    </row>
    <row r="5" spans="1:6" x14ac:dyDescent="0.25">
      <c r="A5" s="65" t="s">
        <v>3</v>
      </c>
      <c r="B5" s="1237" t="s">
        <v>337</v>
      </c>
      <c r="C5" s="1237"/>
      <c r="D5" s="1237"/>
      <c r="E5" s="1237"/>
      <c r="F5" s="1237"/>
    </row>
    <row r="6" spans="1:6" x14ac:dyDescent="0.25">
      <c r="A6" s="65" t="s">
        <v>338</v>
      </c>
      <c r="B6" s="676" t="s">
        <v>749</v>
      </c>
      <c r="C6" s="676"/>
      <c r="D6" s="278"/>
      <c r="E6" s="676"/>
      <c r="F6" s="676"/>
    </row>
    <row r="7" spans="1:6" x14ac:dyDescent="0.25">
      <c r="A7" s="204" t="s">
        <v>750</v>
      </c>
      <c r="B7" s="53" t="s">
        <v>369</v>
      </c>
      <c r="C7" s="53" t="s">
        <v>639</v>
      </c>
      <c r="D7" s="54" t="s">
        <v>191</v>
      </c>
      <c r="E7" s="99">
        <f>'Form Sc'!H9</f>
        <v>0</v>
      </c>
      <c r="F7" s="99">
        <f>'Form Sc'!I9</f>
        <v>0</v>
      </c>
    </row>
    <row r="8" spans="1:6" x14ac:dyDescent="0.25">
      <c r="A8" s="204" t="s">
        <v>751</v>
      </c>
      <c r="B8" s="53" t="s">
        <v>370</v>
      </c>
      <c r="C8" s="53" t="s">
        <v>639</v>
      </c>
      <c r="D8" s="55" t="s">
        <v>191</v>
      </c>
      <c r="E8" s="99">
        <f>'Form Sc'!H16</f>
        <v>0</v>
      </c>
      <c r="F8" s="99">
        <f>'Form Sc'!I16</f>
        <v>0</v>
      </c>
    </row>
    <row r="9" spans="1:6" ht="30" x14ac:dyDescent="0.25">
      <c r="A9" s="204" t="s">
        <v>752</v>
      </c>
      <c r="B9" s="53" t="s">
        <v>371</v>
      </c>
      <c r="C9" s="53" t="s">
        <v>639</v>
      </c>
      <c r="D9" s="55" t="s">
        <v>18</v>
      </c>
      <c r="E9" s="99">
        <f>'Form Sc'!H23</f>
        <v>0</v>
      </c>
      <c r="F9" s="99">
        <f>'Form Sc'!I23</f>
        <v>0</v>
      </c>
    </row>
    <row r="10" spans="1:6" x14ac:dyDescent="0.25">
      <c r="A10" s="204" t="s">
        <v>753</v>
      </c>
      <c r="B10" s="53" t="s">
        <v>372</v>
      </c>
      <c r="C10" s="53" t="s">
        <v>639</v>
      </c>
      <c r="D10" s="55" t="s">
        <v>191</v>
      </c>
      <c r="E10" s="99">
        <f>'Form Sc'!H30</f>
        <v>0</v>
      </c>
      <c r="F10" s="99">
        <f>'Form Sc'!I30</f>
        <v>0</v>
      </c>
    </row>
    <row r="11" spans="1:6" x14ac:dyDescent="0.25">
      <c r="A11" s="204" t="s">
        <v>754</v>
      </c>
      <c r="B11" s="53" t="s">
        <v>756</v>
      </c>
      <c r="C11" s="53" t="s">
        <v>639</v>
      </c>
      <c r="D11" s="55" t="s">
        <v>191</v>
      </c>
      <c r="E11" s="99">
        <f>'Form Sc'!H38</f>
        <v>0</v>
      </c>
      <c r="F11" s="99">
        <f>'Form Sc'!I38</f>
        <v>0</v>
      </c>
    </row>
    <row r="12" spans="1:6" x14ac:dyDescent="0.25">
      <c r="A12" s="204" t="s">
        <v>755</v>
      </c>
      <c r="B12" s="53" t="s">
        <v>757</v>
      </c>
      <c r="C12" s="53" t="s">
        <v>639</v>
      </c>
      <c r="D12" s="55" t="s">
        <v>191</v>
      </c>
      <c r="E12" s="99">
        <f>'Form Sc'!H45</f>
        <v>0</v>
      </c>
      <c r="F12" s="99">
        <f>'Form Sc'!I45</f>
        <v>0</v>
      </c>
    </row>
    <row r="13" spans="1:6" x14ac:dyDescent="0.25">
      <c r="A13" s="204" t="s">
        <v>759</v>
      </c>
      <c r="B13" s="53" t="s">
        <v>758</v>
      </c>
      <c r="C13" s="53" t="s">
        <v>639</v>
      </c>
      <c r="D13" s="55" t="s">
        <v>191</v>
      </c>
      <c r="E13" s="99">
        <f>'Form Sc'!H52</f>
        <v>0</v>
      </c>
      <c r="F13" s="99">
        <f>'Form Sc'!I52</f>
        <v>0</v>
      </c>
    </row>
    <row r="14" spans="1:6" s="12" customFormat="1" x14ac:dyDescent="0.25">
      <c r="A14" s="52" t="s">
        <v>339</v>
      </c>
      <c r="B14" s="203" t="s">
        <v>10</v>
      </c>
      <c r="C14" s="203"/>
      <c r="D14" s="677"/>
      <c r="E14" s="107"/>
      <c r="F14" s="890"/>
    </row>
    <row r="15" spans="1:6" x14ac:dyDescent="0.25">
      <c r="A15" s="204" t="s">
        <v>760</v>
      </c>
      <c r="B15" s="53" t="s">
        <v>373</v>
      </c>
      <c r="C15" s="53" t="s">
        <v>127</v>
      </c>
      <c r="D15" s="54" t="s">
        <v>191</v>
      </c>
      <c r="E15" s="99">
        <f>'Form Sc'!H10</f>
        <v>0</v>
      </c>
      <c r="F15" s="890">
        <f>'Form Sc'!I10-'Form Sc'!I770</f>
        <v>0</v>
      </c>
    </row>
    <row r="16" spans="1:6" x14ac:dyDescent="0.25">
      <c r="A16" s="204" t="s">
        <v>761</v>
      </c>
      <c r="B16" s="53" t="s">
        <v>374</v>
      </c>
      <c r="C16" s="53" t="s">
        <v>127</v>
      </c>
      <c r="D16" s="55" t="s">
        <v>191</v>
      </c>
      <c r="E16" s="99">
        <f>'Form Sc'!H17</f>
        <v>0</v>
      </c>
      <c r="F16" s="99">
        <f>'Form Sc'!I17</f>
        <v>0</v>
      </c>
    </row>
    <row r="17" spans="1:6" x14ac:dyDescent="0.25">
      <c r="A17" s="204" t="s">
        <v>762</v>
      </c>
      <c r="B17" s="53" t="s">
        <v>375</v>
      </c>
      <c r="C17" s="53" t="s">
        <v>127</v>
      </c>
      <c r="D17" s="55" t="s">
        <v>18</v>
      </c>
      <c r="E17" s="99">
        <f>'Form Sc'!H24</f>
        <v>0</v>
      </c>
      <c r="F17" s="99">
        <f>'Form Sc'!I24</f>
        <v>0</v>
      </c>
    </row>
    <row r="18" spans="1:6" x14ac:dyDescent="0.25">
      <c r="A18" s="204" t="s">
        <v>763</v>
      </c>
      <c r="B18" s="53" t="s">
        <v>376</v>
      </c>
      <c r="C18" s="53" t="s">
        <v>127</v>
      </c>
      <c r="D18" s="55" t="s">
        <v>191</v>
      </c>
      <c r="E18" s="99">
        <f>'Form Sc'!H31</f>
        <v>0</v>
      </c>
      <c r="F18" s="890">
        <f>'Form Sc'!I31-'Form Sc'!I771</f>
        <v>0</v>
      </c>
    </row>
    <row r="19" spans="1:6" x14ac:dyDescent="0.25">
      <c r="A19" s="204" t="s">
        <v>764</v>
      </c>
      <c r="B19" s="53" t="s">
        <v>767</v>
      </c>
      <c r="C19" s="53" t="s">
        <v>127</v>
      </c>
      <c r="D19" s="55" t="s">
        <v>191</v>
      </c>
      <c r="E19" s="99">
        <f>'Form Sc'!H39</f>
        <v>0</v>
      </c>
      <c r="F19" s="99">
        <f>'Form Sc'!I39</f>
        <v>0</v>
      </c>
    </row>
    <row r="20" spans="1:6" x14ac:dyDescent="0.25">
      <c r="A20" s="204" t="s">
        <v>765</v>
      </c>
      <c r="B20" s="53" t="s">
        <v>768</v>
      </c>
      <c r="C20" s="53" t="s">
        <v>127</v>
      </c>
      <c r="D20" s="55" t="s">
        <v>191</v>
      </c>
      <c r="E20" s="99">
        <f>'Form Sc'!H46</f>
        <v>0</v>
      </c>
      <c r="F20" s="99">
        <f>'Form Sc'!I46</f>
        <v>0</v>
      </c>
    </row>
    <row r="21" spans="1:6" x14ac:dyDescent="0.25">
      <c r="A21" s="204" t="s">
        <v>766</v>
      </c>
      <c r="B21" s="53" t="s">
        <v>769</v>
      </c>
      <c r="C21" s="53" t="s">
        <v>127</v>
      </c>
      <c r="D21" s="55" t="s">
        <v>191</v>
      </c>
      <c r="E21" s="99">
        <f>'Form Sc'!H53</f>
        <v>0</v>
      </c>
      <c r="F21" s="99">
        <f>'Form Sc'!I53</f>
        <v>0</v>
      </c>
    </row>
    <row r="22" spans="1:6" s="12" customFormat="1" x14ac:dyDescent="0.25">
      <c r="A22" s="52" t="s">
        <v>340</v>
      </c>
      <c r="B22" s="203" t="s">
        <v>770</v>
      </c>
      <c r="C22" s="203"/>
      <c r="D22" s="677"/>
      <c r="E22" s="107"/>
      <c r="F22" s="107"/>
    </row>
    <row r="23" spans="1:6" x14ac:dyDescent="0.25">
      <c r="A23" s="204" t="s">
        <v>771</v>
      </c>
      <c r="B23" s="53" t="s">
        <v>500</v>
      </c>
      <c r="C23" s="53" t="s">
        <v>127</v>
      </c>
      <c r="D23" s="55" t="s">
        <v>191</v>
      </c>
      <c r="E23" s="99">
        <f>'Form Sc'!H11</f>
        <v>0</v>
      </c>
      <c r="F23" s="99">
        <f>'Form Sc'!I11</f>
        <v>0</v>
      </c>
    </row>
    <row r="24" spans="1:6" x14ac:dyDescent="0.25">
      <c r="A24" s="204" t="s">
        <v>772</v>
      </c>
      <c r="B24" s="53" t="s">
        <v>500</v>
      </c>
      <c r="C24" s="53" t="s">
        <v>127</v>
      </c>
      <c r="D24" s="55" t="s">
        <v>191</v>
      </c>
      <c r="E24" s="99">
        <f>'Form Sc'!H12</f>
        <v>0</v>
      </c>
      <c r="F24" s="99">
        <f>'Form Sc'!I12</f>
        <v>0</v>
      </c>
    </row>
    <row r="25" spans="1:6" x14ac:dyDescent="0.25">
      <c r="A25" s="204" t="s">
        <v>773</v>
      </c>
      <c r="B25" s="678" t="s">
        <v>142</v>
      </c>
      <c r="C25" s="53" t="s">
        <v>127</v>
      </c>
      <c r="D25" s="55" t="s">
        <v>191</v>
      </c>
      <c r="E25" s="99">
        <f>'Form Sc'!H18</f>
        <v>0</v>
      </c>
      <c r="F25" s="99">
        <f>'Form Sc'!I18</f>
        <v>0</v>
      </c>
    </row>
    <row r="26" spans="1:6" x14ac:dyDescent="0.25">
      <c r="A26" s="204" t="s">
        <v>774</v>
      </c>
      <c r="B26" s="678" t="s">
        <v>143</v>
      </c>
      <c r="C26" s="53" t="s">
        <v>127</v>
      </c>
      <c r="D26" s="55" t="s">
        <v>191</v>
      </c>
      <c r="E26" s="99">
        <f>'Form Sc'!H19</f>
        <v>0</v>
      </c>
      <c r="F26" s="99">
        <f>'Form Sc'!I19</f>
        <v>0</v>
      </c>
    </row>
    <row r="27" spans="1:6" x14ac:dyDescent="0.25">
      <c r="A27" s="204" t="s">
        <v>775</v>
      </c>
      <c r="B27" s="678" t="s">
        <v>147</v>
      </c>
      <c r="C27" s="53" t="s">
        <v>127</v>
      </c>
      <c r="D27" s="55" t="s">
        <v>18</v>
      </c>
      <c r="E27" s="99">
        <f>'Form Sc'!H25</f>
        <v>0</v>
      </c>
      <c r="F27" s="99">
        <f>'Form Sc'!I25</f>
        <v>0</v>
      </c>
    </row>
    <row r="28" spans="1:6" x14ac:dyDescent="0.25">
      <c r="A28" s="204" t="s">
        <v>776</v>
      </c>
      <c r="B28" s="678" t="s">
        <v>146</v>
      </c>
      <c r="C28" s="53" t="s">
        <v>127</v>
      </c>
      <c r="D28" s="55" t="s">
        <v>18</v>
      </c>
      <c r="E28" s="99">
        <f>'Form Sc'!H26</f>
        <v>0</v>
      </c>
      <c r="F28" s="99">
        <f>'Form Sc'!I26</f>
        <v>0</v>
      </c>
    </row>
    <row r="29" spans="1:6" x14ac:dyDescent="0.25">
      <c r="A29" s="204" t="s">
        <v>777</v>
      </c>
      <c r="B29" s="678" t="s">
        <v>145</v>
      </c>
      <c r="C29" s="53" t="s">
        <v>127</v>
      </c>
      <c r="D29" s="55" t="s">
        <v>191</v>
      </c>
      <c r="E29" s="99">
        <f>'Form Sc'!H32</f>
        <v>0</v>
      </c>
      <c r="F29" s="99">
        <f>'Form Sc'!I32</f>
        <v>0</v>
      </c>
    </row>
    <row r="30" spans="1:6" x14ac:dyDescent="0.25">
      <c r="A30" s="204" t="s">
        <v>778</v>
      </c>
      <c r="B30" s="678" t="s">
        <v>144</v>
      </c>
      <c r="C30" s="53" t="s">
        <v>127</v>
      </c>
      <c r="D30" s="55" t="s">
        <v>191</v>
      </c>
      <c r="E30" s="99">
        <f>'Form Sc'!H33</f>
        <v>0</v>
      </c>
      <c r="F30" s="99">
        <f>'Form Sc'!I33</f>
        <v>0</v>
      </c>
    </row>
    <row r="31" spans="1:6" x14ac:dyDescent="0.25">
      <c r="A31" s="204" t="s">
        <v>779</v>
      </c>
      <c r="B31" s="678" t="s">
        <v>785</v>
      </c>
      <c r="C31" s="53" t="s">
        <v>127</v>
      </c>
      <c r="D31" s="55" t="s">
        <v>191</v>
      </c>
      <c r="E31" s="99">
        <f>'Form Sc'!H40</f>
        <v>0</v>
      </c>
      <c r="F31" s="99">
        <f>'Form Sc'!I40</f>
        <v>0</v>
      </c>
    </row>
    <row r="32" spans="1:6" x14ac:dyDescent="0.25">
      <c r="A32" s="204" t="s">
        <v>780</v>
      </c>
      <c r="B32" s="678" t="s">
        <v>786</v>
      </c>
      <c r="C32" s="53" t="s">
        <v>127</v>
      </c>
      <c r="D32" s="55" t="s">
        <v>191</v>
      </c>
      <c r="E32" s="99">
        <f>'Form Sc'!H41</f>
        <v>0</v>
      </c>
      <c r="F32" s="99">
        <f>'Form Sc'!I41</f>
        <v>0</v>
      </c>
    </row>
    <row r="33" spans="1:6" x14ac:dyDescent="0.25">
      <c r="A33" s="204" t="s">
        <v>781</v>
      </c>
      <c r="B33" s="678" t="s">
        <v>787</v>
      </c>
      <c r="C33" s="53" t="s">
        <v>127</v>
      </c>
      <c r="D33" s="55" t="s">
        <v>191</v>
      </c>
      <c r="E33" s="99">
        <f>'Form Sc'!H47</f>
        <v>0</v>
      </c>
      <c r="F33" s="99">
        <f>'Form Sc'!I47</f>
        <v>0</v>
      </c>
    </row>
    <row r="34" spans="1:6" x14ac:dyDescent="0.25">
      <c r="A34" s="204" t="s">
        <v>782</v>
      </c>
      <c r="B34" s="678" t="s">
        <v>788</v>
      </c>
      <c r="C34" s="53" t="s">
        <v>127</v>
      </c>
      <c r="D34" s="55" t="s">
        <v>191</v>
      </c>
      <c r="E34" s="99">
        <f>'Form Sc'!H48</f>
        <v>0</v>
      </c>
      <c r="F34" s="99">
        <f>'Form Sc'!I48</f>
        <v>0</v>
      </c>
    </row>
    <row r="35" spans="1:6" x14ac:dyDescent="0.25">
      <c r="A35" s="204" t="s">
        <v>783</v>
      </c>
      <c r="B35" s="678" t="s">
        <v>789</v>
      </c>
      <c r="C35" s="53" t="s">
        <v>127</v>
      </c>
      <c r="D35" s="55" t="s">
        <v>191</v>
      </c>
      <c r="E35" s="99">
        <f>'Form Sc'!H54</f>
        <v>0</v>
      </c>
      <c r="F35" s="99">
        <f>'Form Sc'!I54</f>
        <v>0</v>
      </c>
    </row>
    <row r="36" spans="1:6" x14ac:dyDescent="0.25">
      <c r="A36" s="204" t="s">
        <v>784</v>
      </c>
      <c r="B36" s="678" t="s">
        <v>790</v>
      </c>
      <c r="C36" s="53" t="s">
        <v>127</v>
      </c>
      <c r="D36" s="55" t="s">
        <v>191</v>
      </c>
      <c r="E36" s="99">
        <f>'Form Sc'!H55</f>
        <v>0</v>
      </c>
      <c r="F36" s="99">
        <f>'Form Sc'!I55</f>
        <v>0</v>
      </c>
    </row>
    <row r="37" spans="1:6" s="12" customFormat="1" x14ac:dyDescent="0.25">
      <c r="A37" s="52" t="s">
        <v>340</v>
      </c>
      <c r="B37" s="203" t="s">
        <v>791</v>
      </c>
      <c r="C37" s="203"/>
      <c r="D37" s="677"/>
      <c r="E37" s="107"/>
      <c r="F37" s="107"/>
    </row>
    <row r="38" spans="1:6" x14ac:dyDescent="0.25">
      <c r="A38" s="204" t="s">
        <v>771</v>
      </c>
      <c r="B38" s="56" t="s">
        <v>377</v>
      </c>
      <c r="C38" s="56" t="s">
        <v>381</v>
      </c>
      <c r="D38" s="55" t="s">
        <v>13</v>
      </c>
      <c r="E38" s="100">
        <f>IF(E7=0,0,((E15*100)/E7))</f>
        <v>0</v>
      </c>
      <c r="F38" s="100">
        <f>IF(F7=0,0,((F15*100)/F7))</f>
        <v>0</v>
      </c>
    </row>
    <row r="39" spans="1:6" x14ac:dyDescent="0.25">
      <c r="A39" s="204" t="s">
        <v>772</v>
      </c>
      <c r="B39" s="56" t="s">
        <v>378</v>
      </c>
      <c r="C39" s="56" t="s">
        <v>382</v>
      </c>
      <c r="D39" s="55" t="s">
        <v>13</v>
      </c>
      <c r="E39" s="100">
        <f t="shared" ref="E39:F41" si="0">IF(E8=0,0,(E16*100)/E8)</f>
        <v>0</v>
      </c>
      <c r="F39" s="100">
        <f t="shared" si="0"/>
        <v>0</v>
      </c>
    </row>
    <row r="40" spans="1:6" x14ac:dyDescent="0.25">
      <c r="A40" s="204" t="s">
        <v>773</v>
      </c>
      <c r="B40" s="56" t="s">
        <v>379</v>
      </c>
      <c r="C40" s="56" t="s">
        <v>383</v>
      </c>
      <c r="D40" s="55" t="s">
        <v>13</v>
      </c>
      <c r="E40" s="100">
        <f t="shared" si="0"/>
        <v>0</v>
      </c>
      <c r="F40" s="100">
        <f t="shared" si="0"/>
        <v>0</v>
      </c>
    </row>
    <row r="41" spans="1:6" x14ac:dyDescent="0.25">
      <c r="A41" s="204" t="s">
        <v>774</v>
      </c>
      <c r="B41" s="56" t="s">
        <v>380</v>
      </c>
      <c r="C41" s="56" t="s">
        <v>384</v>
      </c>
      <c r="D41" s="55" t="s">
        <v>13</v>
      </c>
      <c r="E41" s="100">
        <f t="shared" si="0"/>
        <v>0</v>
      </c>
      <c r="F41" s="100">
        <f t="shared" si="0"/>
        <v>0</v>
      </c>
    </row>
    <row r="42" spans="1:6" x14ac:dyDescent="0.25">
      <c r="A42" s="204" t="s">
        <v>775</v>
      </c>
      <c r="B42" s="56" t="s">
        <v>792</v>
      </c>
      <c r="C42" s="56"/>
      <c r="D42" s="55" t="s">
        <v>13</v>
      </c>
      <c r="E42" s="100">
        <f>'Form Sc'!H42</f>
        <v>0</v>
      </c>
      <c r="F42" s="100">
        <f>'Form Sc'!I42</f>
        <v>0</v>
      </c>
    </row>
    <row r="43" spans="1:6" x14ac:dyDescent="0.25">
      <c r="A43" s="204" t="s">
        <v>776</v>
      </c>
      <c r="B43" s="56" t="s">
        <v>793</v>
      </c>
      <c r="C43" s="56"/>
      <c r="D43" s="55" t="s">
        <v>13</v>
      </c>
      <c r="E43" s="100">
        <f>'Form Sc'!H49</f>
        <v>0</v>
      </c>
      <c r="F43" s="100">
        <f>'Form Sc'!I49</f>
        <v>0</v>
      </c>
    </row>
    <row r="44" spans="1:6" x14ac:dyDescent="0.25">
      <c r="A44" s="204" t="s">
        <v>777</v>
      </c>
      <c r="B44" s="56" t="s">
        <v>794</v>
      </c>
      <c r="C44" s="56"/>
      <c r="D44" s="55" t="s">
        <v>13</v>
      </c>
      <c r="E44" s="100">
        <f>'Form Sc'!H56</f>
        <v>0</v>
      </c>
      <c r="F44" s="100">
        <f>'Form Sc'!I56</f>
        <v>0</v>
      </c>
    </row>
    <row r="45" spans="1:6" s="12" customFormat="1" x14ac:dyDescent="0.25">
      <c r="A45" s="52" t="s">
        <v>341</v>
      </c>
      <c r="B45" s="1237" t="s">
        <v>385</v>
      </c>
      <c r="C45" s="1237"/>
      <c r="D45" s="677"/>
      <c r="E45" s="107"/>
      <c r="F45" s="107"/>
    </row>
    <row r="46" spans="1:6" x14ac:dyDescent="0.25">
      <c r="A46" s="204" t="s">
        <v>795</v>
      </c>
      <c r="B46" s="53" t="s">
        <v>387</v>
      </c>
      <c r="C46" s="56"/>
      <c r="D46" s="55" t="s">
        <v>748</v>
      </c>
      <c r="E46" s="100">
        <v>1</v>
      </c>
      <c r="F46" s="100">
        <v>1</v>
      </c>
    </row>
    <row r="47" spans="1:6" x14ac:dyDescent="0.25">
      <c r="A47" s="204" t="s">
        <v>796</v>
      </c>
      <c r="B47" s="53" t="s">
        <v>388</v>
      </c>
      <c r="C47" s="56"/>
      <c r="D47" s="55" t="s">
        <v>748</v>
      </c>
      <c r="E47" s="205">
        <f>'Form Sc'!H60</f>
        <v>6.1499999999999999E-2</v>
      </c>
      <c r="F47" s="205">
        <f>'Form Sc'!I60</f>
        <v>6.1499999999999999E-2</v>
      </c>
    </row>
    <row r="48" spans="1:6" x14ac:dyDescent="0.25">
      <c r="A48" s="204" t="s">
        <v>797</v>
      </c>
      <c r="B48" s="53" t="s">
        <v>389</v>
      </c>
      <c r="C48" s="56"/>
      <c r="D48" s="55" t="s">
        <v>748</v>
      </c>
      <c r="E48" s="205">
        <f>'Form Sc'!H61</f>
        <v>13.888999999999999</v>
      </c>
      <c r="F48" s="205">
        <f>'Form Sc'!I61</f>
        <v>13.888999999999999</v>
      </c>
    </row>
    <row r="49" spans="1:6" x14ac:dyDescent="0.25">
      <c r="A49" s="204" t="s">
        <v>798</v>
      </c>
      <c r="B49" s="53" t="s">
        <v>386</v>
      </c>
      <c r="C49" s="56"/>
      <c r="D49" s="55" t="s">
        <v>748</v>
      </c>
      <c r="E49" s="205">
        <f>'Form Sc'!H62</f>
        <v>0.219</v>
      </c>
      <c r="F49" s="205">
        <f>'Form Sc'!I62</f>
        <v>0.219</v>
      </c>
    </row>
    <row r="50" spans="1:6" x14ac:dyDescent="0.25">
      <c r="A50" s="204" t="s">
        <v>799</v>
      </c>
      <c r="B50" s="56" t="s">
        <v>747</v>
      </c>
      <c r="C50" s="56"/>
      <c r="D50" s="55" t="s">
        <v>748</v>
      </c>
      <c r="E50" s="205">
        <f>'Form Sc'!H63</f>
        <v>0</v>
      </c>
      <c r="F50" s="205">
        <f>'Form Sc'!I63</f>
        <v>0</v>
      </c>
    </row>
    <row r="51" spans="1:6" x14ac:dyDescent="0.25">
      <c r="A51" s="204" t="s">
        <v>800</v>
      </c>
      <c r="B51" s="56" t="s">
        <v>745</v>
      </c>
      <c r="C51" s="56"/>
      <c r="D51" s="55" t="s">
        <v>748</v>
      </c>
      <c r="E51" s="205">
        <f>'Form Sc'!H64</f>
        <v>0</v>
      </c>
      <c r="F51" s="205">
        <f>'Form Sc'!I64</f>
        <v>0</v>
      </c>
    </row>
    <row r="52" spans="1:6" x14ac:dyDescent="0.25">
      <c r="A52" s="204" t="s">
        <v>801</v>
      </c>
      <c r="B52" s="56" t="s">
        <v>746</v>
      </c>
      <c r="C52" s="56"/>
      <c r="D52" s="55" t="s">
        <v>748</v>
      </c>
      <c r="E52" s="205">
        <f>'Form Sc'!H65</f>
        <v>0</v>
      </c>
      <c r="F52" s="205">
        <f>'Form Sc'!I65</f>
        <v>0</v>
      </c>
    </row>
    <row r="53" spans="1:6" x14ac:dyDescent="0.25">
      <c r="A53" s="204"/>
      <c r="B53" s="56"/>
      <c r="C53" s="56"/>
      <c r="D53" s="55"/>
      <c r="E53" s="100"/>
      <c r="F53" s="100"/>
    </row>
    <row r="54" spans="1:6" ht="15" customHeight="1" x14ac:dyDescent="0.25">
      <c r="A54" s="65" t="s">
        <v>25</v>
      </c>
      <c r="B54" s="1237" t="s">
        <v>477</v>
      </c>
      <c r="C54" s="1237"/>
      <c r="D54" s="278"/>
      <c r="E54" s="101">
        <f>SUM(E55:E58)</f>
        <v>0</v>
      </c>
      <c r="F54" s="101">
        <f>SUM(F55:F58)</f>
        <v>0</v>
      </c>
    </row>
    <row r="55" spans="1:6" x14ac:dyDescent="0.25">
      <c r="A55" s="55" t="s">
        <v>342</v>
      </c>
      <c r="B55" s="53" t="s">
        <v>387</v>
      </c>
      <c r="C55" s="53" t="s">
        <v>127</v>
      </c>
      <c r="D55" s="55" t="s">
        <v>805</v>
      </c>
      <c r="E55" s="102">
        <f t="shared" ref="E55:F57" si="1">E46*E15</f>
        <v>0</v>
      </c>
      <c r="F55" s="102">
        <f t="shared" si="1"/>
        <v>0</v>
      </c>
    </row>
    <row r="56" spans="1:6" x14ac:dyDescent="0.25">
      <c r="A56" s="55" t="s">
        <v>343</v>
      </c>
      <c r="B56" s="53" t="s">
        <v>388</v>
      </c>
      <c r="C56" s="53" t="s">
        <v>127</v>
      </c>
      <c r="D56" s="55" t="s">
        <v>805</v>
      </c>
      <c r="E56" s="102">
        <f t="shared" si="1"/>
        <v>0</v>
      </c>
      <c r="F56" s="102">
        <f t="shared" si="1"/>
        <v>0</v>
      </c>
    </row>
    <row r="57" spans="1:6" x14ac:dyDescent="0.25">
      <c r="A57" s="55" t="s">
        <v>344</v>
      </c>
      <c r="B57" s="53" t="s">
        <v>389</v>
      </c>
      <c r="C57" s="53" t="s">
        <v>127</v>
      </c>
      <c r="D57" s="55" t="s">
        <v>191</v>
      </c>
      <c r="E57" s="102">
        <f t="shared" si="1"/>
        <v>0</v>
      </c>
      <c r="F57" s="102">
        <f t="shared" si="1"/>
        <v>0</v>
      </c>
    </row>
    <row r="58" spans="1:6" x14ac:dyDescent="0.25">
      <c r="A58" s="55" t="s">
        <v>345</v>
      </c>
      <c r="B58" s="53" t="s">
        <v>386</v>
      </c>
      <c r="C58" s="53" t="s">
        <v>127</v>
      </c>
      <c r="D58" s="55" t="s">
        <v>191</v>
      </c>
      <c r="E58" s="102">
        <f t="shared" ref="E58:F61" si="2">E49*E18</f>
        <v>0</v>
      </c>
      <c r="F58" s="102">
        <f t="shared" si="2"/>
        <v>0</v>
      </c>
    </row>
    <row r="59" spans="1:6" x14ac:dyDescent="0.25">
      <c r="A59" s="55" t="s">
        <v>802</v>
      </c>
      <c r="B59" s="53" t="s">
        <v>747</v>
      </c>
      <c r="C59" s="53" t="s">
        <v>127</v>
      </c>
      <c r="D59" s="55" t="s">
        <v>191</v>
      </c>
      <c r="E59" s="102">
        <f t="shared" si="2"/>
        <v>0</v>
      </c>
      <c r="F59" s="102">
        <f t="shared" si="2"/>
        <v>0</v>
      </c>
    </row>
    <row r="60" spans="1:6" x14ac:dyDescent="0.25">
      <c r="A60" s="55" t="s">
        <v>803</v>
      </c>
      <c r="B60" s="53" t="s">
        <v>745</v>
      </c>
      <c r="C60" s="53" t="s">
        <v>127</v>
      </c>
      <c r="D60" s="55" t="s">
        <v>191</v>
      </c>
      <c r="E60" s="102">
        <f t="shared" si="2"/>
        <v>0</v>
      </c>
      <c r="F60" s="102">
        <f t="shared" si="2"/>
        <v>0</v>
      </c>
    </row>
    <row r="61" spans="1:6" x14ac:dyDescent="0.25">
      <c r="A61" s="55" t="s">
        <v>804</v>
      </c>
      <c r="B61" s="53" t="s">
        <v>746</v>
      </c>
      <c r="C61" s="53" t="s">
        <v>127</v>
      </c>
      <c r="D61" s="55" t="s">
        <v>191</v>
      </c>
      <c r="E61" s="102">
        <f t="shared" si="2"/>
        <v>0</v>
      </c>
      <c r="F61" s="102">
        <f t="shared" si="2"/>
        <v>0</v>
      </c>
    </row>
    <row r="62" spans="1:6" s="12" customFormat="1" x14ac:dyDescent="0.25">
      <c r="A62" s="677" t="s">
        <v>808</v>
      </c>
      <c r="B62" s="208" t="s">
        <v>806</v>
      </c>
      <c r="C62" s="208"/>
      <c r="D62" s="207"/>
      <c r="E62" s="209">
        <f>SUM(E55:E61)</f>
        <v>0</v>
      </c>
      <c r="F62" s="209">
        <f>SUM(F55:F61)</f>
        <v>0</v>
      </c>
    </row>
    <row r="63" spans="1:6" x14ac:dyDescent="0.25">
      <c r="A63" s="65" t="s">
        <v>346</v>
      </c>
      <c r="B63" s="1237" t="s">
        <v>807</v>
      </c>
      <c r="C63" s="1237"/>
      <c r="D63" s="1237"/>
      <c r="E63" s="1237"/>
      <c r="F63" s="1237"/>
    </row>
    <row r="64" spans="1:6" ht="15.75" x14ac:dyDescent="0.25">
      <c r="A64" s="61" t="s">
        <v>347</v>
      </c>
      <c r="B64" s="499" t="s">
        <v>391</v>
      </c>
      <c r="C64" s="500" t="s">
        <v>127</v>
      </c>
      <c r="D64" s="396" t="s">
        <v>259</v>
      </c>
      <c r="E64" s="103">
        <f>'Form Sc'!H730</f>
        <v>0</v>
      </c>
      <c r="F64" s="103">
        <f>'Form Sc'!I730</f>
        <v>0</v>
      </c>
    </row>
    <row r="65" spans="1:6" ht="15.75" x14ac:dyDescent="0.25">
      <c r="A65" s="61" t="s">
        <v>348</v>
      </c>
      <c r="B65" s="499" t="s">
        <v>251</v>
      </c>
      <c r="C65" s="500" t="s">
        <v>127</v>
      </c>
      <c r="D65" s="396" t="s">
        <v>257</v>
      </c>
      <c r="E65" s="103">
        <f>'Form Sc'!H731</f>
        <v>0</v>
      </c>
      <c r="F65" s="103">
        <f>'Form Sc'!I731</f>
        <v>0</v>
      </c>
    </row>
    <row r="66" spans="1:6" ht="28.5" x14ac:dyDescent="0.25">
      <c r="A66" s="61" t="s">
        <v>349</v>
      </c>
      <c r="B66" s="499" t="s">
        <v>253</v>
      </c>
      <c r="C66" s="500" t="s">
        <v>127</v>
      </c>
      <c r="D66" s="396" t="s">
        <v>256</v>
      </c>
      <c r="E66" s="103">
        <f>'Form Sc'!H732</f>
        <v>0</v>
      </c>
      <c r="F66" s="103">
        <f>'Form Sc'!I732</f>
        <v>0</v>
      </c>
    </row>
    <row r="67" spans="1:6" ht="15.75" x14ac:dyDescent="0.25">
      <c r="A67" s="61" t="s">
        <v>390</v>
      </c>
      <c r="B67" s="499" t="s">
        <v>393</v>
      </c>
      <c r="C67" s="500" t="s">
        <v>127</v>
      </c>
      <c r="D67" s="396" t="s">
        <v>394</v>
      </c>
      <c r="E67" s="103">
        <f>'Form Sc'!H733</f>
        <v>0</v>
      </c>
      <c r="F67" s="103">
        <f>'Form Sc'!I733</f>
        <v>0</v>
      </c>
    </row>
    <row r="68" spans="1:6" ht="15.75" x14ac:dyDescent="0.25">
      <c r="A68" s="61" t="s">
        <v>402</v>
      </c>
      <c r="B68" s="499" t="s">
        <v>392</v>
      </c>
      <c r="C68" s="500" t="s">
        <v>127</v>
      </c>
      <c r="D68" s="396" t="s">
        <v>258</v>
      </c>
      <c r="E68" s="103">
        <f>'Form Sc'!H734</f>
        <v>0</v>
      </c>
      <c r="F68" s="103">
        <f>'Form Sc'!I734</f>
        <v>0</v>
      </c>
    </row>
    <row r="69" spans="1:6" x14ac:dyDescent="0.25">
      <c r="A69" s="65" t="s">
        <v>48</v>
      </c>
      <c r="B69" s="1237" t="s">
        <v>351</v>
      </c>
      <c r="C69" s="1237"/>
      <c r="D69" s="1237"/>
      <c r="E69" s="1237"/>
      <c r="F69" s="1237"/>
    </row>
    <row r="70" spans="1:6" x14ac:dyDescent="0.25">
      <c r="A70" s="65" t="s">
        <v>350</v>
      </c>
      <c r="B70" s="1237" t="s">
        <v>352</v>
      </c>
      <c r="C70" s="1237"/>
      <c r="D70" s="1237"/>
      <c r="E70" s="1237"/>
      <c r="F70" s="1237"/>
    </row>
    <row r="71" spans="1:6" ht="42.75" x14ac:dyDescent="0.25">
      <c r="A71" s="55" t="s">
        <v>5</v>
      </c>
      <c r="B71" s="14" t="s">
        <v>403</v>
      </c>
      <c r="C71" s="57" t="s">
        <v>127</v>
      </c>
      <c r="D71" s="58" t="s">
        <v>27</v>
      </c>
      <c r="E71" s="102">
        <f>'Form Sc'!H85</f>
        <v>0</v>
      </c>
      <c r="F71" s="102">
        <f>'Form Sc'!I85</f>
        <v>0</v>
      </c>
    </row>
    <row r="72" spans="1:6" x14ac:dyDescent="0.25">
      <c r="A72" s="55" t="s">
        <v>7</v>
      </c>
      <c r="B72" s="14" t="s">
        <v>149</v>
      </c>
      <c r="C72" s="57" t="s">
        <v>127</v>
      </c>
      <c r="D72" s="55" t="s">
        <v>27</v>
      </c>
      <c r="E72" s="102">
        <f>'Form Sc'!H69</f>
        <v>0</v>
      </c>
      <c r="F72" s="102">
        <f>'Form Sc'!I69</f>
        <v>0</v>
      </c>
    </row>
    <row r="73" spans="1:6" ht="28.5" x14ac:dyDescent="0.25">
      <c r="A73" s="55" t="s">
        <v>9</v>
      </c>
      <c r="B73" s="14" t="s">
        <v>150</v>
      </c>
      <c r="C73" s="57" t="s">
        <v>127</v>
      </c>
      <c r="D73" s="55" t="s">
        <v>27</v>
      </c>
      <c r="E73" s="102">
        <f>'Form Sc'!H70</f>
        <v>0</v>
      </c>
      <c r="F73" s="102">
        <f>'Form Sc'!I70</f>
        <v>0</v>
      </c>
    </row>
    <row r="74" spans="1:6" ht="28.5" x14ac:dyDescent="0.25">
      <c r="A74" s="55" t="s">
        <v>11</v>
      </c>
      <c r="B74" s="14" t="s">
        <v>155</v>
      </c>
      <c r="C74" s="57" t="s">
        <v>127</v>
      </c>
      <c r="D74" s="55" t="s">
        <v>27</v>
      </c>
      <c r="E74" s="102">
        <f>'Form Sc'!H71</f>
        <v>0</v>
      </c>
      <c r="F74" s="102">
        <f>'Form Sc'!I71</f>
        <v>0</v>
      </c>
    </row>
    <row r="75" spans="1:6" x14ac:dyDescent="0.25">
      <c r="A75" s="55" t="s">
        <v>30</v>
      </c>
      <c r="B75" s="14" t="s">
        <v>28</v>
      </c>
      <c r="C75" s="57" t="s">
        <v>127</v>
      </c>
      <c r="D75" s="55" t="s">
        <v>151</v>
      </c>
      <c r="E75" s="102">
        <f>'Form Sc'!H78</f>
        <v>0</v>
      </c>
      <c r="F75" s="102">
        <f>'Form Sc'!I78</f>
        <v>0</v>
      </c>
    </row>
    <row r="76" spans="1:6" x14ac:dyDescent="0.25">
      <c r="A76" s="55" t="s">
        <v>32</v>
      </c>
      <c r="B76" s="14" t="s">
        <v>152</v>
      </c>
      <c r="C76" s="57"/>
      <c r="D76" s="55" t="s">
        <v>153</v>
      </c>
      <c r="E76" s="102">
        <f>'Form Sc'!H78</f>
        <v>0</v>
      </c>
      <c r="F76" s="102">
        <f>'Form Sc'!I78</f>
        <v>0</v>
      </c>
    </row>
    <row r="77" spans="1:6" x14ac:dyDescent="0.25">
      <c r="A77" s="65" t="s">
        <v>68</v>
      </c>
      <c r="B77" s="1237" t="s">
        <v>31</v>
      </c>
      <c r="C77" s="1237"/>
      <c r="D77" s="1237"/>
      <c r="E77" s="1237"/>
      <c r="F77" s="1237"/>
    </row>
    <row r="78" spans="1:6" x14ac:dyDescent="0.25">
      <c r="A78" s="679" t="s">
        <v>353</v>
      </c>
      <c r="B78" s="60" t="s">
        <v>159</v>
      </c>
      <c r="C78" s="60"/>
      <c r="D78" s="61"/>
      <c r="E78" s="82"/>
      <c r="F78" s="680"/>
    </row>
    <row r="79" spans="1:6" x14ac:dyDescent="0.25">
      <c r="A79" s="55" t="s">
        <v>5</v>
      </c>
      <c r="B79" s="57" t="s">
        <v>8</v>
      </c>
      <c r="C79" s="60"/>
      <c r="D79" s="58" t="s">
        <v>27</v>
      </c>
      <c r="E79" s="102">
        <f>'Form Sc'!H340</f>
        <v>0</v>
      </c>
      <c r="F79" s="102">
        <f>'Form Sc'!I340</f>
        <v>0</v>
      </c>
    </row>
    <row r="80" spans="1:6" ht="30" x14ac:dyDescent="0.25">
      <c r="A80" s="55" t="s">
        <v>7</v>
      </c>
      <c r="B80" s="57" t="s">
        <v>354</v>
      </c>
      <c r="C80" s="57" t="s">
        <v>160</v>
      </c>
      <c r="D80" s="58" t="s">
        <v>27</v>
      </c>
      <c r="E80" s="102">
        <f>'Form Sc'!H341</f>
        <v>0</v>
      </c>
      <c r="F80" s="102">
        <f>'Form Sc'!I341</f>
        <v>0</v>
      </c>
    </row>
    <row r="81" spans="1:6" x14ac:dyDescent="0.25">
      <c r="A81" s="58" t="s">
        <v>9</v>
      </c>
      <c r="B81" s="891" t="s">
        <v>355</v>
      </c>
      <c r="C81" s="56"/>
      <c r="D81" s="55" t="s">
        <v>129</v>
      </c>
      <c r="E81" s="102">
        <f>'Form Sc'!H722</f>
        <v>0</v>
      </c>
      <c r="F81" s="102">
        <f>'Form Sc'!I722</f>
        <v>0</v>
      </c>
    </row>
    <row r="82" spans="1:6" x14ac:dyDescent="0.25">
      <c r="A82" s="65" t="s">
        <v>356</v>
      </c>
      <c r="B82" s="1237" t="s">
        <v>33</v>
      </c>
      <c r="C82" s="1237"/>
      <c r="D82" s="1239"/>
      <c r="E82" s="1239"/>
      <c r="F82" s="1239"/>
    </row>
    <row r="83" spans="1:6" x14ac:dyDescent="0.25">
      <c r="A83" s="55" t="s">
        <v>5</v>
      </c>
      <c r="B83" s="57" t="s">
        <v>8</v>
      </c>
      <c r="C83" s="676"/>
      <c r="D83" s="58" t="s">
        <v>27</v>
      </c>
      <c r="E83" s="104">
        <f>'Form Sc'!H350</f>
        <v>0</v>
      </c>
      <c r="F83" s="104">
        <f>'Form Sc'!I350</f>
        <v>0</v>
      </c>
    </row>
    <row r="84" spans="1:6" x14ac:dyDescent="0.25">
      <c r="A84" s="55" t="s">
        <v>7</v>
      </c>
      <c r="B84" s="57" t="s">
        <v>357</v>
      </c>
      <c r="C84" s="57"/>
      <c r="D84" s="58" t="s">
        <v>27</v>
      </c>
      <c r="E84" s="104">
        <f>'Form Sc'!H351</f>
        <v>0</v>
      </c>
      <c r="F84" s="104">
        <f>'Form Sc'!I351</f>
        <v>0</v>
      </c>
    </row>
    <row r="85" spans="1:6" x14ac:dyDescent="0.25">
      <c r="A85" s="55" t="s">
        <v>9</v>
      </c>
      <c r="B85" s="59" t="s">
        <v>358</v>
      </c>
      <c r="C85" s="59"/>
      <c r="D85" s="55" t="s">
        <v>164</v>
      </c>
      <c r="E85" s="104">
        <f>'Form Sc'!H723</f>
        <v>0</v>
      </c>
      <c r="F85" s="104">
        <f>'Form Sc'!I723</f>
        <v>0</v>
      </c>
    </row>
    <row r="86" spans="1:6" x14ac:dyDescent="0.25">
      <c r="A86" s="55" t="s">
        <v>11</v>
      </c>
      <c r="B86" s="59" t="s">
        <v>359</v>
      </c>
      <c r="C86" s="59"/>
      <c r="D86" s="55" t="s">
        <v>13</v>
      </c>
      <c r="E86" s="104">
        <f>'Form Sc'!H352</f>
        <v>0</v>
      </c>
      <c r="F86" s="104">
        <f>'Form Sc'!I352</f>
        <v>0</v>
      </c>
    </row>
    <row r="87" spans="1:6" x14ac:dyDescent="0.25">
      <c r="A87" s="55" t="s">
        <v>30</v>
      </c>
      <c r="B87" s="59" t="s">
        <v>466</v>
      </c>
      <c r="C87" s="59"/>
      <c r="D87" s="55" t="s">
        <v>129</v>
      </c>
      <c r="E87" s="104">
        <f>'Form Sc'!H353</f>
        <v>0</v>
      </c>
      <c r="F87" s="104">
        <f>'Form Sc'!I353</f>
        <v>0</v>
      </c>
    </row>
    <row r="88" spans="1:6" x14ac:dyDescent="0.25">
      <c r="A88" s="55" t="s">
        <v>32</v>
      </c>
      <c r="B88" s="59" t="s">
        <v>174</v>
      </c>
      <c r="C88" s="59"/>
      <c r="D88" s="55" t="s">
        <v>13</v>
      </c>
      <c r="E88" s="104">
        <f>'Form Sc'!H359</f>
        <v>0</v>
      </c>
      <c r="F88" s="104">
        <f>'Form Sc'!I359</f>
        <v>0</v>
      </c>
    </row>
    <row r="89" spans="1:6" x14ac:dyDescent="0.25">
      <c r="A89" s="392" t="s">
        <v>489</v>
      </c>
      <c r="B89" s="16" t="s">
        <v>36</v>
      </c>
      <c r="C89" s="59"/>
      <c r="D89" s="55"/>
      <c r="E89" s="83"/>
      <c r="F89" s="83"/>
    </row>
    <row r="90" spans="1:6" x14ac:dyDescent="0.25">
      <c r="A90" s="15" t="s">
        <v>5</v>
      </c>
      <c r="B90" s="17" t="s">
        <v>8</v>
      </c>
      <c r="C90" s="59"/>
      <c r="D90" s="18" t="s">
        <v>29</v>
      </c>
      <c r="E90" s="104">
        <f>'Form Sc'!H364</f>
        <v>0</v>
      </c>
      <c r="F90" s="104">
        <f>'Form Sc'!I364</f>
        <v>0</v>
      </c>
    </row>
    <row r="91" spans="1:6" x14ac:dyDescent="0.25">
      <c r="A91" s="15" t="s">
        <v>7</v>
      </c>
      <c r="B91" s="17" t="s">
        <v>165</v>
      </c>
      <c r="C91" s="59"/>
      <c r="D91" s="18" t="s">
        <v>27</v>
      </c>
      <c r="E91" s="104">
        <f>'Form Sc'!H365</f>
        <v>0</v>
      </c>
      <c r="F91" s="104">
        <f>'Form Sc'!I365</f>
        <v>0</v>
      </c>
    </row>
    <row r="92" spans="1:6" x14ac:dyDescent="0.25">
      <c r="A92" s="15" t="s">
        <v>9</v>
      </c>
      <c r="B92" s="17" t="s">
        <v>358</v>
      </c>
      <c r="C92" s="59"/>
      <c r="D92" s="55" t="s">
        <v>164</v>
      </c>
      <c r="E92" s="104">
        <f>'Form Sc'!H724</f>
        <v>0</v>
      </c>
      <c r="F92" s="104">
        <f>'Form Sc'!I724</f>
        <v>0</v>
      </c>
    </row>
    <row r="93" spans="1:6" x14ac:dyDescent="0.25">
      <c r="A93" s="15" t="s">
        <v>11</v>
      </c>
      <c r="B93" s="14" t="s">
        <v>166</v>
      </c>
      <c r="C93" s="59"/>
      <c r="D93" s="15" t="s">
        <v>13</v>
      </c>
      <c r="E93" s="104">
        <f>'Form Sc'!H366</f>
        <v>0</v>
      </c>
      <c r="F93" s="104">
        <f>'Form Sc'!I366</f>
        <v>0</v>
      </c>
    </row>
    <row r="94" spans="1:6" x14ac:dyDescent="0.25">
      <c r="A94" s="15" t="s">
        <v>30</v>
      </c>
      <c r="B94" s="14" t="s">
        <v>174</v>
      </c>
      <c r="C94" s="59"/>
      <c r="D94" s="15" t="s">
        <v>13</v>
      </c>
      <c r="E94" s="104">
        <f>'Form Sc'!H368</f>
        <v>0</v>
      </c>
      <c r="F94" s="104">
        <f>'Form Sc'!I368</f>
        <v>0</v>
      </c>
    </row>
    <row r="95" spans="1:6" ht="28.5" x14ac:dyDescent="0.25">
      <c r="A95" s="279" t="s">
        <v>490</v>
      </c>
      <c r="B95" s="681" t="s">
        <v>467</v>
      </c>
      <c r="C95" s="59"/>
      <c r="D95" s="279"/>
      <c r="E95" s="83"/>
      <c r="F95" s="83"/>
    </row>
    <row r="96" spans="1:6" x14ac:dyDescent="0.25">
      <c r="A96" s="279" t="s">
        <v>5</v>
      </c>
      <c r="B96" s="297" t="s">
        <v>262</v>
      </c>
      <c r="C96" s="59"/>
      <c r="D96" s="280" t="s">
        <v>29</v>
      </c>
      <c r="E96" s="104">
        <f>'Form Sc'!H416</f>
        <v>0</v>
      </c>
      <c r="F96" s="104">
        <f>'Form Sc'!I416</f>
        <v>0</v>
      </c>
    </row>
    <row r="97" spans="1:6" x14ac:dyDescent="0.25">
      <c r="A97" s="279" t="s">
        <v>7</v>
      </c>
      <c r="B97" s="297" t="s">
        <v>468</v>
      </c>
      <c r="C97" s="59"/>
      <c r="D97" s="280" t="s">
        <v>27</v>
      </c>
      <c r="E97" s="104">
        <f>'Form Sc'!H417</f>
        <v>0</v>
      </c>
      <c r="F97" s="104">
        <f>'Form Sc'!I417</f>
        <v>0</v>
      </c>
    </row>
    <row r="98" spans="1:6" x14ac:dyDescent="0.25">
      <c r="A98" s="279" t="s">
        <v>9</v>
      </c>
      <c r="B98" s="297" t="s">
        <v>358</v>
      </c>
      <c r="C98" s="59"/>
      <c r="D98" s="279" t="s">
        <v>164</v>
      </c>
      <c r="E98" s="104">
        <f>'Form Sc'!H725</f>
        <v>0</v>
      </c>
      <c r="F98" s="104">
        <f>'Form Sc'!I725</f>
        <v>0</v>
      </c>
    </row>
    <row r="99" spans="1:6" x14ac:dyDescent="0.25">
      <c r="A99" s="279" t="s">
        <v>11</v>
      </c>
      <c r="B99" s="297" t="s">
        <v>166</v>
      </c>
      <c r="C99" s="59"/>
      <c r="D99" s="279" t="s">
        <v>13</v>
      </c>
      <c r="E99" s="104">
        <f>'Form Sc'!H418</f>
        <v>0</v>
      </c>
      <c r="F99" s="104">
        <f>'Form Sc'!I418</f>
        <v>0</v>
      </c>
    </row>
    <row r="100" spans="1:6" x14ac:dyDescent="0.25">
      <c r="A100" s="279" t="s">
        <v>30</v>
      </c>
      <c r="B100" s="297" t="s">
        <v>174</v>
      </c>
      <c r="C100" s="59"/>
      <c r="D100" s="279" t="s">
        <v>13</v>
      </c>
      <c r="E100" s="104">
        <f>'Form Sc'!H395</f>
        <v>0</v>
      </c>
      <c r="F100" s="104">
        <f>'Form Sc'!I395</f>
        <v>0</v>
      </c>
    </row>
    <row r="101" spans="1:6" ht="28.5" x14ac:dyDescent="0.25">
      <c r="A101" s="279" t="s">
        <v>491</v>
      </c>
      <c r="B101" s="681" t="s">
        <v>469</v>
      </c>
      <c r="C101" s="59"/>
      <c r="D101" s="279"/>
      <c r="E101" s="83"/>
      <c r="F101" s="83"/>
    </row>
    <row r="102" spans="1:6" x14ac:dyDescent="0.25">
      <c r="A102" s="279" t="s">
        <v>5</v>
      </c>
      <c r="B102" s="297" t="s">
        <v>262</v>
      </c>
      <c r="C102" s="59"/>
      <c r="D102" s="280" t="s">
        <v>29</v>
      </c>
      <c r="E102" s="104">
        <f>'Form Sc'!H391</f>
        <v>0</v>
      </c>
      <c r="F102" s="104">
        <f>'Form Sc'!I391</f>
        <v>0</v>
      </c>
    </row>
    <row r="103" spans="1:6" x14ac:dyDescent="0.25">
      <c r="A103" s="279" t="s">
        <v>7</v>
      </c>
      <c r="B103" s="297" t="s">
        <v>468</v>
      </c>
      <c r="C103" s="59"/>
      <c r="D103" s="280" t="s">
        <v>27</v>
      </c>
      <c r="E103" s="104">
        <f>'Form Sc'!H392</f>
        <v>0</v>
      </c>
      <c r="F103" s="104">
        <f>'Form Sc'!I392</f>
        <v>0</v>
      </c>
    </row>
    <row r="104" spans="1:6" x14ac:dyDescent="0.25">
      <c r="A104" s="279" t="s">
        <v>9</v>
      </c>
      <c r="B104" s="297" t="s">
        <v>358</v>
      </c>
      <c r="C104" s="59"/>
      <c r="D104" s="279" t="s">
        <v>164</v>
      </c>
      <c r="E104" s="104">
        <f>'Form Sc'!H726</f>
        <v>0</v>
      </c>
      <c r="F104" s="104">
        <f>'Form Sc'!I726</f>
        <v>0</v>
      </c>
    </row>
    <row r="105" spans="1:6" x14ac:dyDescent="0.25">
      <c r="A105" s="279" t="s">
        <v>11</v>
      </c>
      <c r="B105" s="297" t="s">
        <v>166</v>
      </c>
      <c r="C105" s="59"/>
      <c r="D105" s="279" t="s">
        <v>13</v>
      </c>
      <c r="E105" s="104">
        <f>'Form Sc'!H393</f>
        <v>0</v>
      </c>
      <c r="F105" s="104">
        <f>'Form Sc'!I393</f>
        <v>0</v>
      </c>
    </row>
    <row r="106" spans="1:6" ht="30" x14ac:dyDescent="0.25">
      <c r="A106" s="65" t="s">
        <v>69</v>
      </c>
      <c r="B106" s="62" t="s">
        <v>360</v>
      </c>
      <c r="C106" s="62"/>
      <c r="D106" s="63" t="s">
        <v>129</v>
      </c>
      <c r="E106" s="105">
        <f>IF((E80+E84+E91+E97+E103+E71)=0,0,(E80*E81+E84*E85+E91*E92+E97*E98+E103*E104+860*E71)/(E80+E84+E91+E97+E103+E71))</f>
        <v>0</v>
      </c>
      <c r="F106" s="105">
        <f>IF((F80+F84+F91+F97+F103+F71)=0,0,(F80*F81+F84*F85+F91*F92+F97*F98+F103*F104+860*F71)/(F80+F84+F91+F97+F103+F71))</f>
        <v>0</v>
      </c>
    </row>
    <row r="107" spans="1:6" x14ac:dyDescent="0.25">
      <c r="A107" s="65" t="s">
        <v>72</v>
      </c>
      <c r="B107" s="62" t="s">
        <v>361</v>
      </c>
      <c r="C107" s="62"/>
      <c r="D107" s="63" t="s">
        <v>27</v>
      </c>
      <c r="E107" s="106">
        <f>'Form Sc'!H440</f>
        <v>0</v>
      </c>
      <c r="F107" s="106">
        <f>'Form Sc'!I440</f>
        <v>0</v>
      </c>
    </row>
    <row r="108" spans="1:6" x14ac:dyDescent="0.25">
      <c r="A108" s="65" t="s">
        <v>73</v>
      </c>
      <c r="B108" s="62" t="s">
        <v>362</v>
      </c>
      <c r="C108" s="62"/>
      <c r="D108" s="63" t="s">
        <v>27</v>
      </c>
      <c r="E108" s="105">
        <f>'Form Sc'!H443</f>
        <v>0</v>
      </c>
      <c r="F108" s="105">
        <f>'Form Sc'!I443</f>
        <v>0</v>
      </c>
    </row>
    <row r="109" spans="1:6" ht="30" x14ac:dyDescent="0.25">
      <c r="A109" s="65" t="s">
        <v>207</v>
      </c>
      <c r="B109" s="62" t="s">
        <v>188</v>
      </c>
      <c r="C109" s="62"/>
      <c r="D109" s="63" t="s">
        <v>137</v>
      </c>
      <c r="E109" s="105">
        <f>E108*2717/10</f>
        <v>0</v>
      </c>
      <c r="F109" s="105">
        <f>F108*2717/10</f>
        <v>0</v>
      </c>
    </row>
    <row r="110" spans="1:6" x14ac:dyDescent="0.25">
      <c r="A110" s="65" t="s">
        <v>210</v>
      </c>
      <c r="B110" s="62" t="s">
        <v>41</v>
      </c>
      <c r="C110" s="62"/>
      <c r="D110" s="63" t="s">
        <v>27</v>
      </c>
      <c r="E110" s="105">
        <f>E107+E71-E108</f>
        <v>0</v>
      </c>
      <c r="F110" s="105">
        <f>F107+F71-F108</f>
        <v>0</v>
      </c>
    </row>
    <row r="111" spans="1:6" x14ac:dyDescent="0.25">
      <c r="A111" s="65" t="s">
        <v>212</v>
      </c>
      <c r="B111" s="62" t="s">
        <v>507</v>
      </c>
      <c r="C111" s="62"/>
      <c r="D111" s="63" t="s">
        <v>137</v>
      </c>
      <c r="E111" s="105">
        <f>E110*860</f>
        <v>0</v>
      </c>
      <c r="F111" s="105">
        <f>F110*860</f>
        <v>0</v>
      </c>
    </row>
    <row r="112" spans="1:6" ht="15.75" x14ac:dyDescent="0.25">
      <c r="A112" s="65" t="s">
        <v>74</v>
      </c>
      <c r="B112" s="1238" t="s">
        <v>363</v>
      </c>
      <c r="C112" s="1238"/>
      <c r="D112" s="1238"/>
      <c r="E112" s="1238"/>
      <c r="F112" s="1238"/>
    </row>
    <row r="113" spans="1:6" s="686" customFormat="1" x14ac:dyDescent="0.25">
      <c r="A113" s="684" t="s">
        <v>75</v>
      </c>
      <c r="B113" s="685" t="s">
        <v>1223</v>
      </c>
      <c r="C113" s="685"/>
      <c r="D113" s="684" t="s">
        <v>133</v>
      </c>
      <c r="E113" s="99">
        <f>'Form Sc'!H450</f>
        <v>0</v>
      </c>
      <c r="F113" s="99">
        <f>'Form Sc'!I450</f>
        <v>0</v>
      </c>
    </row>
    <row r="114" spans="1:6" s="686" customFormat="1" x14ac:dyDescent="0.25">
      <c r="A114" s="684" t="s">
        <v>76</v>
      </c>
      <c r="B114" s="685" t="s">
        <v>1224</v>
      </c>
      <c r="C114" s="685"/>
      <c r="D114" s="684" t="s">
        <v>133</v>
      </c>
      <c r="E114" s="99">
        <f>'Form Sc'!H463</f>
        <v>0</v>
      </c>
      <c r="F114" s="99">
        <f>'Form Sc'!I463</f>
        <v>0</v>
      </c>
    </row>
    <row r="115" spans="1:6" s="686" customFormat="1" x14ac:dyDescent="0.25">
      <c r="A115" s="684" t="s">
        <v>77</v>
      </c>
      <c r="B115" s="685" t="s">
        <v>470</v>
      </c>
      <c r="C115" s="685"/>
      <c r="D115" s="684" t="s">
        <v>133</v>
      </c>
      <c r="E115" s="99">
        <f>'Form Sc'!H476</f>
        <v>0</v>
      </c>
      <c r="F115" s="99">
        <f>'Form Sc'!I476</f>
        <v>0</v>
      </c>
    </row>
    <row r="116" spans="1:6" s="686" customFormat="1" x14ac:dyDescent="0.25">
      <c r="A116" s="684" t="s">
        <v>78</v>
      </c>
      <c r="B116" s="685" t="s">
        <v>1225</v>
      </c>
      <c r="C116" s="685"/>
      <c r="D116" s="684" t="s">
        <v>133</v>
      </c>
      <c r="E116" s="99">
        <f>'Form Sc'!H489</f>
        <v>0</v>
      </c>
      <c r="F116" s="99">
        <f>'Form Sc'!I489</f>
        <v>0</v>
      </c>
    </row>
    <row r="117" spans="1:6" s="686" customFormat="1" x14ac:dyDescent="0.25">
      <c r="A117" s="684" t="s">
        <v>364</v>
      </c>
      <c r="B117" s="685" t="s">
        <v>1226</v>
      </c>
      <c r="C117" s="685"/>
      <c r="D117" s="684" t="s">
        <v>133</v>
      </c>
      <c r="E117" s="99">
        <f>'Form Sc'!H502</f>
        <v>0</v>
      </c>
      <c r="F117" s="99">
        <f>'Form Sc'!I502</f>
        <v>0</v>
      </c>
    </row>
    <row r="118" spans="1:6" s="686" customFormat="1" x14ac:dyDescent="0.25">
      <c r="A118" s="684" t="s">
        <v>366</v>
      </c>
      <c r="B118" s="685" t="s">
        <v>1227</v>
      </c>
      <c r="C118" s="685"/>
      <c r="D118" s="684" t="s">
        <v>133</v>
      </c>
      <c r="E118" s="99">
        <f>'Form Sc'!H515</f>
        <v>0</v>
      </c>
      <c r="F118" s="99">
        <f>'Form Sc'!I515</f>
        <v>0</v>
      </c>
    </row>
    <row r="119" spans="1:6" s="686" customFormat="1" x14ac:dyDescent="0.25">
      <c r="A119" s="684" t="s">
        <v>492</v>
      </c>
      <c r="B119" s="685" t="s">
        <v>365</v>
      </c>
      <c r="C119" s="685"/>
      <c r="D119" s="684" t="s">
        <v>133</v>
      </c>
      <c r="E119" s="99">
        <f>'Form Sc'!H554</f>
        <v>0</v>
      </c>
      <c r="F119" s="99">
        <f>'Form Sc'!I554</f>
        <v>0</v>
      </c>
    </row>
    <row r="120" spans="1:6" s="686" customFormat="1" x14ac:dyDescent="0.25">
      <c r="A120" s="684" t="s">
        <v>493</v>
      </c>
      <c r="B120" s="685" t="s">
        <v>473</v>
      </c>
      <c r="C120" s="685"/>
      <c r="D120" s="684" t="s">
        <v>133</v>
      </c>
      <c r="E120" s="99">
        <f>'Form Sc'!H569</f>
        <v>0</v>
      </c>
      <c r="F120" s="99">
        <f>'Form Sc'!I569</f>
        <v>0</v>
      </c>
    </row>
    <row r="121" spans="1:6" s="686" customFormat="1" x14ac:dyDescent="0.25">
      <c r="A121" s="684" t="s">
        <v>494</v>
      </c>
      <c r="B121" s="685" t="s">
        <v>472</v>
      </c>
      <c r="C121" s="685"/>
      <c r="D121" s="684" t="s">
        <v>133</v>
      </c>
      <c r="E121" s="99">
        <f>'Form Sc'!H584</f>
        <v>0</v>
      </c>
      <c r="F121" s="99">
        <f>'Form Sc'!I584</f>
        <v>0</v>
      </c>
    </row>
    <row r="122" spans="1:6" s="686" customFormat="1" x14ac:dyDescent="0.25">
      <c r="A122" s="684" t="s">
        <v>495</v>
      </c>
      <c r="B122" s="685" t="s">
        <v>367</v>
      </c>
      <c r="C122" s="685"/>
      <c r="D122" s="684" t="s">
        <v>133</v>
      </c>
      <c r="E122" s="99">
        <f>'Form Sc'!H599</f>
        <v>0</v>
      </c>
      <c r="F122" s="99">
        <f>'Form Sc'!I599</f>
        <v>0</v>
      </c>
    </row>
    <row r="123" spans="1:6" s="686" customFormat="1" x14ac:dyDescent="0.25">
      <c r="A123" s="684" t="s">
        <v>496</v>
      </c>
      <c r="B123" s="685" t="s">
        <v>471</v>
      </c>
      <c r="C123" s="685"/>
      <c r="D123" s="684" t="s">
        <v>133</v>
      </c>
      <c r="E123" s="99">
        <f>'Form Sc'!H616</f>
        <v>0</v>
      </c>
      <c r="F123" s="99">
        <f>'Form Sc'!I616</f>
        <v>0</v>
      </c>
    </row>
    <row r="124" spans="1:6" ht="30" x14ac:dyDescent="0.25">
      <c r="A124" s="65" t="s">
        <v>497</v>
      </c>
      <c r="B124" s="64" t="str">
        <f>'Form Sc'!B744</f>
        <v>Total Hydrogen Generated (taking Stiochiometric 280)</v>
      </c>
      <c r="C124" s="64"/>
      <c r="D124" s="65" t="str">
        <f>'Form Sc'!D744</f>
        <v>Lakh NM3</v>
      </c>
      <c r="E124" s="107">
        <f>'Form Sc'!H744</f>
        <v>0</v>
      </c>
      <c r="F124" s="107">
        <f>'Form Sc'!I744</f>
        <v>0</v>
      </c>
    </row>
    <row r="125" spans="1:6" x14ac:dyDescent="0.25">
      <c r="A125" s="65" t="s">
        <v>498</v>
      </c>
      <c r="B125" s="64" t="str">
        <f>'Form Sc'!B745</f>
        <v xml:space="preserve">Hydrogen used as fuel </v>
      </c>
      <c r="C125" s="64"/>
      <c r="D125" s="65" t="str">
        <f>'Form Sc'!D745</f>
        <v>Lakh NM3</v>
      </c>
      <c r="E125" s="107">
        <f>'Form Sc'!H745</f>
        <v>0</v>
      </c>
      <c r="F125" s="107">
        <f>'Form Sc'!I745</f>
        <v>0</v>
      </c>
    </row>
    <row r="126" spans="1:6" x14ac:dyDescent="0.25">
      <c r="A126" s="65" t="s">
        <v>521</v>
      </c>
      <c r="B126" s="64" t="str">
        <f>'Form Sc'!B746</f>
        <v>Hydrogen bottled</v>
      </c>
      <c r="C126" s="64"/>
      <c r="D126" s="65" t="str">
        <f>'Form Sc'!D746</f>
        <v>Lakh NM3</v>
      </c>
      <c r="E126" s="107">
        <f>'Form Sc'!H746</f>
        <v>0</v>
      </c>
      <c r="F126" s="107">
        <f>'Form Sc'!I746</f>
        <v>0</v>
      </c>
    </row>
    <row r="127" spans="1:6" x14ac:dyDescent="0.25">
      <c r="A127" s="65" t="s">
        <v>522</v>
      </c>
      <c r="B127" s="64" t="str">
        <f>'Form Sc'!B747</f>
        <v xml:space="preserve">Hydrogen used for other products </v>
      </c>
      <c r="C127" s="64"/>
      <c r="D127" s="65" t="str">
        <f>'Form Sc'!D747</f>
        <v>Lakh NM3</v>
      </c>
      <c r="E127" s="107">
        <f>'Form Sc'!H747</f>
        <v>0</v>
      </c>
      <c r="F127" s="107">
        <f>'Form Sc'!I747</f>
        <v>0</v>
      </c>
    </row>
    <row r="128" spans="1:6" x14ac:dyDescent="0.25">
      <c r="A128" s="65" t="s">
        <v>523</v>
      </c>
      <c r="B128" s="64" t="str">
        <f>'Form Sc'!B748</f>
        <v xml:space="preserve">Hydrogen vented </v>
      </c>
      <c r="C128" s="64"/>
      <c r="D128" s="65" t="str">
        <f>'Form Sc'!D748</f>
        <v>Lakh NM3</v>
      </c>
      <c r="E128" s="107">
        <f>'Form Sc'!H748</f>
        <v>0</v>
      </c>
      <c r="F128" s="107">
        <f>'Form Sc'!I748</f>
        <v>0</v>
      </c>
    </row>
    <row r="129" spans="1:7" ht="30" x14ac:dyDescent="0.25">
      <c r="A129" s="63" t="s">
        <v>221</v>
      </c>
      <c r="B129" s="682" t="s">
        <v>227</v>
      </c>
      <c r="C129" s="63"/>
      <c r="D129" s="63" t="s">
        <v>137</v>
      </c>
      <c r="E129" s="105">
        <f>'Form Sc'!H719</f>
        <v>0</v>
      </c>
      <c r="F129" s="105">
        <f>'Form Sc'!I719</f>
        <v>0</v>
      </c>
      <c r="G129" s="71"/>
    </row>
    <row r="130" spans="1:7" x14ac:dyDescent="0.25">
      <c r="A130" s="66" t="s">
        <v>228</v>
      </c>
      <c r="B130" s="683" t="s">
        <v>368</v>
      </c>
      <c r="C130" s="66"/>
      <c r="D130" s="66" t="s">
        <v>129</v>
      </c>
      <c r="E130" s="84">
        <v>2717</v>
      </c>
      <c r="F130" s="84">
        <v>2717</v>
      </c>
    </row>
  </sheetData>
  <sheetProtection password="DCBB" sheet="1" objects="1" scenarios="1"/>
  <mergeCells count="14">
    <mergeCell ref="A1:F1"/>
    <mergeCell ref="A3:B3"/>
    <mergeCell ref="C3:F3"/>
    <mergeCell ref="B5:F5"/>
    <mergeCell ref="A2:B2"/>
    <mergeCell ref="C2:F2"/>
    <mergeCell ref="B45:C45"/>
    <mergeCell ref="B112:F112"/>
    <mergeCell ref="B54:C54"/>
    <mergeCell ref="B63:F63"/>
    <mergeCell ref="B69:F69"/>
    <mergeCell ref="B70:F70"/>
    <mergeCell ref="B77:F77"/>
    <mergeCell ref="B82:F82"/>
  </mergeCells>
  <conditionalFormatting sqref="E64:F68 E71:F76 E78:F81 E106:F111 E23:F36 E38:F44 E55:F62 E47:F53 E113:F128 E7:F21">
    <cfRule type="cellIs" dxfId="9" priority="15" stopIfTrue="1" operator="equal">
      <formula>"NA"</formula>
    </cfRule>
    <cfRule type="cellIs" dxfId="8" priority="16" stopIfTrue="1" operator="equal">
      <formula>"NA"</formula>
    </cfRule>
  </conditionalFormatting>
  <conditionalFormatting sqref="E22:F22">
    <cfRule type="cellIs" dxfId="7" priority="7" stopIfTrue="1" operator="equal">
      <formula>"NA"</formula>
    </cfRule>
    <cfRule type="cellIs" dxfId="6" priority="8" stopIfTrue="1" operator="equal">
      <formula>"NA"</formula>
    </cfRule>
  </conditionalFormatting>
  <conditionalFormatting sqref="E37:F37">
    <cfRule type="cellIs" dxfId="5" priority="5" stopIfTrue="1" operator="equal">
      <formula>"NA"</formula>
    </cfRule>
    <cfRule type="cellIs" dxfId="4" priority="6" stopIfTrue="1" operator="equal">
      <formula>"NA"</formula>
    </cfRule>
  </conditionalFormatting>
  <conditionalFormatting sqref="E45:F45">
    <cfRule type="cellIs" dxfId="3" priority="3" stopIfTrue="1" operator="equal">
      <formula>"NA"</formula>
    </cfRule>
    <cfRule type="cellIs" dxfId="2" priority="4" stopIfTrue="1" operator="equal">
      <formula>"NA"</formula>
    </cfRule>
  </conditionalFormatting>
  <conditionalFormatting sqref="E46:F46">
    <cfRule type="cellIs" dxfId="1" priority="1" stopIfTrue="1" operator="equal">
      <formula>"NA"</formula>
    </cfRule>
    <cfRule type="cellIs" dxfId="0" priority="2" stopIfTrue="1" operator="equal">
      <formula>"NA"</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4" workbookViewId="0">
      <selection activeCell="G5" sqref="G5"/>
    </sheetView>
  </sheetViews>
  <sheetFormatPr defaultRowHeight="15" x14ac:dyDescent="0.25"/>
  <cols>
    <col min="1" max="1" width="7.28515625" style="416" customWidth="1"/>
    <col min="2" max="2" width="13.140625" style="416" customWidth="1"/>
    <col min="3" max="3" width="13.42578125" style="416" customWidth="1"/>
    <col min="4" max="4" width="10.42578125" style="416" customWidth="1"/>
    <col min="5" max="5" width="17.42578125" style="416" customWidth="1"/>
    <col min="6" max="6" width="16" style="416" customWidth="1"/>
    <col min="7" max="7" width="13.28515625" style="416" customWidth="1"/>
    <col min="8" max="8" width="14.28515625" style="416" customWidth="1"/>
    <col min="9" max="9" width="12.42578125" style="416" customWidth="1"/>
    <col min="10" max="10" width="11.28515625" style="416" customWidth="1"/>
    <col min="11" max="12" width="13.42578125" style="416" customWidth="1"/>
    <col min="13" max="13" width="20.42578125" style="416" customWidth="1"/>
    <col min="14" max="14" width="10.140625" style="416" customWidth="1"/>
    <col min="15" max="256" width="8.85546875" style="416"/>
    <col min="257" max="257" width="7.28515625" style="416" customWidth="1"/>
    <col min="258" max="258" width="13.140625" style="416" customWidth="1"/>
    <col min="259" max="259" width="13.42578125" style="416" customWidth="1"/>
    <col min="260" max="260" width="10.42578125" style="416" customWidth="1"/>
    <col min="261" max="261" width="17.42578125" style="416" customWidth="1"/>
    <col min="262" max="262" width="16" style="416" customWidth="1"/>
    <col min="263" max="263" width="13.28515625" style="416" customWidth="1"/>
    <col min="264" max="264" width="14.28515625" style="416" customWidth="1"/>
    <col min="265" max="265" width="12.42578125" style="416" customWidth="1"/>
    <col min="266" max="266" width="11.28515625" style="416" customWidth="1"/>
    <col min="267" max="268" width="13.42578125" style="416" customWidth="1"/>
    <col min="269" max="269" width="20.42578125" style="416" customWidth="1"/>
    <col min="270" max="270" width="10.140625" style="416" customWidth="1"/>
    <col min="271" max="512" width="8.85546875" style="416"/>
    <col min="513" max="513" width="7.28515625" style="416" customWidth="1"/>
    <col min="514" max="514" width="13.140625" style="416" customWidth="1"/>
    <col min="515" max="515" width="13.42578125" style="416" customWidth="1"/>
    <col min="516" max="516" width="10.42578125" style="416" customWidth="1"/>
    <col min="517" max="517" width="17.42578125" style="416" customWidth="1"/>
    <col min="518" max="518" width="16" style="416" customWidth="1"/>
    <col min="519" max="519" width="13.28515625" style="416" customWidth="1"/>
    <col min="520" max="520" width="14.28515625" style="416" customWidth="1"/>
    <col min="521" max="521" width="12.42578125" style="416" customWidth="1"/>
    <col min="522" max="522" width="11.28515625" style="416" customWidth="1"/>
    <col min="523" max="524" width="13.42578125" style="416" customWidth="1"/>
    <col min="525" max="525" width="20.42578125" style="416" customWidth="1"/>
    <col min="526" max="526" width="10.140625" style="416" customWidth="1"/>
    <col min="527" max="768" width="8.85546875" style="416"/>
    <col min="769" max="769" width="7.28515625" style="416" customWidth="1"/>
    <col min="770" max="770" width="13.140625" style="416" customWidth="1"/>
    <col min="771" max="771" width="13.42578125" style="416" customWidth="1"/>
    <col min="772" max="772" width="10.42578125" style="416" customWidth="1"/>
    <col min="773" max="773" width="17.42578125" style="416" customWidth="1"/>
    <col min="774" max="774" width="16" style="416" customWidth="1"/>
    <col min="775" max="775" width="13.28515625" style="416" customWidth="1"/>
    <col min="776" max="776" width="14.28515625" style="416" customWidth="1"/>
    <col min="777" max="777" width="12.42578125" style="416" customWidth="1"/>
    <col min="778" max="778" width="11.28515625" style="416" customWidth="1"/>
    <col min="779" max="780" width="13.42578125" style="416" customWidth="1"/>
    <col min="781" max="781" width="20.42578125" style="416" customWidth="1"/>
    <col min="782" max="782" width="10.140625" style="416" customWidth="1"/>
    <col min="783" max="1024" width="8.85546875" style="416"/>
    <col min="1025" max="1025" width="7.28515625" style="416" customWidth="1"/>
    <col min="1026" max="1026" width="13.140625" style="416" customWidth="1"/>
    <col min="1027" max="1027" width="13.42578125" style="416" customWidth="1"/>
    <col min="1028" max="1028" width="10.42578125" style="416" customWidth="1"/>
    <col min="1029" max="1029" width="17.42578125" style="416" customWidth="1"/>
    <col min="1030" max="1030" width="16" style="416" customWidth="1"/>
    <col min="1031" max="1031" width="13.28515625" style="416" customWidth="1"/>
    <col min="1032" max="1032" width="14.28515625" style="416" customWidth="1"/>
    <col min="1033" max="1033" width="12.42578125" style="416" customWidth="1"/>
    <col min="1034" max="1034" width="11.28515625" style="416" customWidth="1"/>
    <col min="1035" max="1036" width="13.42578125" style="416" customWidth="1"/>
    <col min="1037" max="1037" width="20.42578125" style="416" customWidth="1"/>
    <col min="1038" max="1038" width="10.140625" style="416" customWidth="1"/>
    <col min="1039" max="1280" width="8.85546875" style="416"/>
    <col min="1281" max="1281" width="7.28515625" style="416" customWidth="1"/>
    <col min="1282" max="1282" width="13.140625" style="416" customWidth="1"/>
    <col min="1283" max="1283" width="13.42578125" style="416" customWidth="1"/>
    <col min="1284" max="1284" width="10.42578125" style="416" customWidth="1"/>
    <col min="1285" max="1285" width="17.42578125" style="416" customWidth="1"/>
    <col min="1286" max="1286" width="16" style="416" customWidth="1"/>
    <col min="1287" max="1287" width="13.28515625" style="416" customWidth="1"/>
    <col min="1288" max="1288" width="14.28515625" style="416" customWidth="1"/>
    <col min="1289" max="1289" width="12.42578125" style="416" customWidth="1"/>
    <col min="1290" max="1290" width="11.28515625" style="416" customWidth="1"/>
    <col min="1291" max="1292" width="13.42578125" style="416" customWidth="1"/>
    <col min="1293" max="1293" width="20.42578125" style="416" customWidth="1"/>
    <col min="1294" max="1294" width="10.140625" style="416" customWidth="1"/>
    <col min="1295" max="1536" width="8.85546875" style="416"/>
    <col min="1537" max="1537" width="7.28515625" style="416" customWidth="1"/>
    <col min="1538" max="1538" width="13.140625" style="416" customWidth="1"/>
    <col min="1539" max="1539" width="13.42578125" style="416" customWidth="1"/>
    <col min="1540" max="1540" width="10.42578125" style="416" customWidth="1"/>
    <col min="1541" max="1541" width="17.42578125" style="416" customWidth="1"/>
    <col min="1542" max="1542" width="16" style="416" customWidth="1"/>
    <col min="1543" max="1543" width="13.28515625" style="416" customWidth="1"/>
    <col min="1544" max="1544" width="14.28515625" style="416" customWidth="1"/>
    <col min="1545" max="1545" width="12.42578125" style="416" customWidth="1"/>
    <col min="1546" max="1546" width="11.28515625" style="416" customWidth="1"/>
    <col min="1547" max="1548" width="13.42578125" style="416" customWidth="1"/>
    <col min="1549" max="1549" width="20.42578125" style="416" customWidth="1"/>
    <col min="1550" max="1550" width="10.140625" style="416" customWidth="1"/>
    <col min="1551" max="1792" width="8.85546875" style="416"/>
    <col min="1793" max="1793" width="7.28515625" style="416" customWidth="1"/>
    <col min="1794" max="1794" width="13.140625" style="416" customWidth="1"/>
    <col min="1795" max="1795" width="13.42578125" style="416" customWidth="1"/>
    <col min="1796" max="1796" width="10.42578125" style="416" customWidth="1"/>
    <col min="1797" max="1797" width="17.42578125" style="416" customWidth="1"/>
    <col min="1798" max="1798" width="16" style="416" customWidth="1"/>
    <col min="1799" max="1799" width="13.28515625" style="416" customWidth="1"/>
    <col min="1800" max="1800" width="14.28515625" style="416" customWidth="1"/>
    <col min="1801" max="1801" width="12.42578125" style="416" customWidth="1"/>
    <col min="1802" max="1802" width="11.28515625" style="416" customWidth="1"/>
    <col min="1803" max="1804" width="13.42578125" style="416" customWidth="1"/>
    <col min="1805" max="1805" width="20.42578125" style="416" customWidth="1"/>
    <col min="1806" max="1806" width="10.140625" style="416" customWidth="1"/>
    <col min="1807" max="2048" width="8.85546875" style="416"/>
    <col min="2049" max="2049" width="7.28515625" style="416" customWidth="1"/>
    <col min="2050" max="2050" width="13.140625" style="416" customWidth="1"/>
    <col min="2051" max="2051" width="13.42578125" style="416" customWidth="1"/>
    <col min="2052" max="2052" width="10.42578125" style="416" customWidth="1"/>
    <col min="2053" max="2053" width="17.42578125" style="416" customWidth="1"/>
    <col min="2054" max="2054" width="16" style="416" customWidth="1"/>
    <col min="2055" max="2055" width="13.28515625" style="416" customWidth="1"/>
    <col min="2056" max="2056" width="14.28515625" style="416" customWidth="1"/>
    <col min="2057" max="2057" width="12.42578125" style="416" customWidth="1"/>
    <col min="2058" max="2058" width="11.28515625" style="416" customWidth="1"/>
    <col min="2059" max="2060" width="13.42578125" style="416" customWidth="1"/>
    <col min="2061" max="2061" width="20.42578125" style="416" customWidth="1"/>
    <col min="2062" max="2062" width="10.140625" style="416" customWidth="1"/>
    <col min="2063" max="2304" width="8.85546875" style="416"/>
    <col min="2305" max="2305" width="7.28515625" style="416" customWidth="1"/>
    <col min="2306" max="2306" width="13.140625" style="416" customWidth="1"/>
    <col min="2307" max="2307" width="13.42578125" style="416" customWidth="1"/>
    <col min="2308" max="2308" width="10.42578125" style="416" customWidth="1"/>
    <col min="2309" max="2309" width="17.42578125" style="416" customWidth="1"/>
    <col min="2310" max="2310" width="16" style="416" customWidth="1"/>
    <col min="2311" max="2311" width="13.28515625" style="416" customWidth="1"/>
    <col min="2312" max="2312" width="14.28515625" style="416" customWidth="1"/>
    <col min="2313" max="2313" width="12.42578125" style="416" customWidth="1"/>
    <col min="2314" max="2314" width="11.28515625" style="416" customWidth="1"/>
    <col min="2315" max="2316" width="13.42578125" style="416" customWidth="1"/>
    <col min="2317" max="2317" width="20.42578125" style="416" customWidth="1"/>
    <col min="2318" max="2318" width="10.140625" style="416" customWidth="1"/>
    <col min="2319" max="2560" width="8.85546875" style="416"/>
    <col min="2561" max="2561" width="7.28515625" style="416" customWidth="1"/>
    <col min="2562" max="2562" width="13.140625" style="416" customWidth="1"/>
    <col min="2563" max="2563" width="13.42578125" style="416" customWidth="1"/>
    <col min="2564" max="2564" width="10.42578125" style="416" customWidth="1"/>
    <col min="2565" max="2565" width="17.42578125" style="416" customWidth="1"/>
    <col min="2566" max="2566" width="16" style="416" customWidth="1"/>
    <col min="2567" max="2567" width="13.28515625" style="416" customWidth="1"/>
    <col min="2568" max="2568" width="14.28515625" style="416" customWidth="1"/>
    <col min="2569" max="2569" width="12.42578125" style="416" customWidth="1"/>
    <col min="2570" max="2570" width="11.28515625" style="416" customWidth="1"/>
    <col min="2571" max="2572" width="13.42578125" style="416" customWidth="1"/>
    <col min="2573" max="2573" width="20.42578125" style="416" customWidth="1"/>
    <col min="2574" max="2574" width="10.140625" style="416" customWidth="1"/>
    <col min="2575" max="2816" width="8.85546875" style="416"/>
    <col min="2817" max="2817" width="7.28515625" style="416" customWidth="1"/>
    <col min="2818" max="2818" width="13.140625" style="416" customWidth="1"/>
    <col min="2819" max="2819" width="13.42578125" style="416" customWidth="1"/>
    <col min="2820" max="2820" width="10.42578125" style="416" customWidth="1"/>
    <col min="2821" max="2821" width="17.42578125" style="416" customWidth="1"/>
    <col min="2822" max="2822" width="16" style="416" customWidth="1"/>
    <col min="2823" max="2823" width="13.28515625" style="416" customWidth="1"/>
    <col min="2824" max="2824" width="14.28515625" style="416" customWidth="1"/>
    <col min="2825" max="2825" width="12.42578125" style="416" customWidth="1"/>
    <col min="2826" max="2826" width="11.28515625" style="416" customWidth="1"/>
    <col min="2827" max="2828" width="13.42578125" style="416" customWidth="1"/>
    <col min="2829" max="2829" width="20.42578125" style="416" customWidth="1"/>
    <col min="2830" max="2830" width="10.140625" style="416" customWidth="1"/>
    <col min="2831" max="3072" width="8.85546875" style="416"/>
    <col min="3073" max="3073" width="7.28515625" style="416" customWidth="1"/>
    <col min="3074" max="3074" width="13.140625" style="416" customWidth="1"/>
    <col min="3075" max="3075" width="13.42578125" style="416" customWidth="1"/>
    <col min="3076" max="3076" width="10.42578125" style="416" customWidth="1"/>
    <col min="3077" max="3077" width="17.42578125" style="416" customWidth="1"/>
    <col min="3078" max="3078" width="16" style="416" customWidth="1"/>
    <col min="3079" max="3079" width="13.28515625" style="416" customWidth="1"/>
    <col min="3080" max="3080" width="14.28515625" style="416" customWidth="1"/>
    <col min="3081" max="3081" width="12.42578125" style="416" customWidth="1"/>
    <col min="3082" max="3082" width="11.28515625" style="416" customWidth="1"/>
    <col min="3083" max="3084" width="13.42578125" style="416" customWidth="1"/>
    <col min="3085" max="3085" width="20.42578125" style="416" customWidth="1"/>
    <col min="3086" max="3086" width="10.140625" style="416" customWidth="1"/>
    <col min="3087" max="3328" width="8.85546875" style="416"/>
    <col min="3329" max="3329" width="7.28515625" style="416" customWidth="1"/>
    <col min="3330" max="3330" width="13.140625" style="416" customWidth="1"/>
    <col min="3331" max="3331" width="13.42578125" style="416" customWidth="1"/>
    <col min="3332" max="3332" width="10.42578125" style="416" customWidth="1"/>
    <col min="3333" max="3333" width="17.42578125" style="416" customWidth="1"/>
    <col min="3334" max="3334" width="16" style="416" customWidth="1"/>
    <col min="3335" max="3335" width="13.28515625" style="416" customWidth="1"/>
    <col min="3336" max="3336" width="14.28515625" style="416" customWidth="1"/>
    <col min="3337" max="3337" width="12.42578125" style="416" customWidth="1"/>
    <col min="3338" max="3338" width="11.28515625" style="416" customWidth="1"/>
    <col min="3339" max="3340" width="13.42578125" style="416" customWidth="1"/>
    <col min="3341" max="3341" width="20.42578125" style="416" customWidth="1"/>
    <col min="3342" max="3342" width="10.140625" style="416" customWidth="1"/>
    <col min="3343" max="3584" width="8.85546875" style="416"/>
    <col min="3585" max="3585" width="7.28515625" style="416" customWidth="1"/>
    <col min="3586" max="3586" width="13.140625" style="416" customWidth="1"/>
    <col min="3587" max="3587" width="13.42578125" style="416" customWidth="1"/>
    <col min="3588" max="3588" width="10.42578125" style="416" customWidth="1"/>
    <col min="3589" max="3589" width="17.42578125" style="416" customWidth="1"/>
    <col min="3590" max="3590" width="16" style="416" customWidth="1"/>
    <col min="3591" max="3591" width="13.28515625" style="416" customWidth="1"/>
    <col min="3592" max="3592" width="14.28515625" style="416" customWidth="1"/>
    <col min="3593" max="3593" width="12.42578125" style="416" customWidth="1"/>
    <col min="3594" max="3594" width="11.28515625" style="416" customWidth="1"/>
    <col min="3595" max="3596" width="13.42578125" style="416" customWidth="1"/>
    <col min="3597" max="3597" width="20.42578125" style="416" customWidth="1"/>
    <col min="3598" max="3598" width="10.140625" style="416" customWidth="1"/>
    <col min="3599" max="3840" width="8.85546875" style="416"/>
    <col min="3841" max="3841" width="7.28515625" style="416" customWidth="1"/>
    <col min="3842" max="3842" width="13.140625" style="416" customWidth="1"/>
    <col min="3843" max="3843" width="13.42578125" style="416" customWidth="1"/>
    <col min="3844" max="3844" width="10.42578125" style="416" customWidth="1"/>
    <col min="3845" max="3845" width="17.42578125" style="416" customWidth="1"/>
    <col min="3846" max="3846" width="16" style="416" customWidth="1"/>
    <col min="3847" max="3847" width="13.28515625" style="416" customWidth="1"/>
    <col min="3848" max="3848" width="14.28515625" style="416" customWidth="1"/>
    <col min="3849" max="3849" width="12.42578125" style="416" customWidth="1"/>
    <col min="3850" max="3850" width="11.28515625" style="416" customWidth="1"/>
    <col min="3851" max="3852" width="13.42578125" style="416" customWidth="1"/>
    <col min="3853" max="3853" width="20.42578125" style="416" customWidth="1"/>
    <col min="3854" max="3854" width="10.140625" style="416" customWidth="1"/>
    <col min="3855" max="4096" width="8.85546875" style="416"/>
    <col min="4097" max="4097" width="7.28515625" style="416" customWidth="1"/>
    <col min="4098" max="4098" width="13.140625" style="416" customWidth="1"/>
    <col min="4099" max="4099" width="13.42578125" style="416" customWidth="1"/>
    <col min="4100" max="4100" width="10.42578125" style="416" customWidth="1"/>
    <col min="4101" max="4101" width="17.42578125" style="416" customWidth="1"/>
    <col min="4102" max="4102" width="16" style="416" customWidth="1"/>
    <col min="4103" max="4103" width="13.28515625" style="416" customWidth="1"/>
    <col min="4104" max="4104" width="14.28515625" style="416" customWidth="1"/>
    <col min="4105" max="4105" width="12.42578125" style="416" customWidth="1"/>
    <col min="4106" max="4106" width="11.28515625" style="416" customWidth="1"/>
    <col min="4107" max="4108" width="13.42578125" style="416" customWidth="1"/>
    <col min="4109" max="4109" width="20.42578125" style="416" customWidth="1"/>
    <col min="4110" max="4110" width="10.140625" style="416" customWidth="1"/>
    <col min="4111" max="4352" width="8.85546875" style="416"/>
    <col min="4353" max="4353" width="7.28515625" style="416" customWidth="1"/>
    <col min="4354" max="4354" width="13.140625" style="416" customWidth="1"/>
    <col min="4355" max="4355" width="13.42578125" style="416" customWidth="1"/>
    <col min="4356" max="4356" width="10.42578125" style="416" customWidth="1"/>
    <col min="4357" max="4357" width="17.42578125" style="416" customWidth="1"/>
    <col min="4358" max="4358" width="16" style="416" customWidth="1"/>
    <col min="4359" max="4359" width="13.28515625" style="416" customWidth="1"/>
    <col min="4360" max="4360" width="14.28515625" style="416" customWidth="1"/>
    <col min="4361" max="4361" width="12.42578125" style="416" customWidth="1"/>
    <col min="4362" max="4362" width="11.28515625" style="416" customWidth="1"/>
    <col min="4363" max="4364" width="13.42578125" style="416" customWidth="1"/>
    <col min="4365" max="4365" width="20.42578125" style="416" customWidth="1"/>
    <col min="4366" max="4366" width="10.140625" style="416" customWidth="1"/>
    <col min="4367" max="4608" width="8.85546875" style="416"/>
    <col min="4609" max="4609" width="7.28515625" style="416" customWidth="1"/>
    <col min="4610" max="4610" width="13.140625" style="416" customWidth="1"/>
    <col min="4611" max="4611" width="13.42578125" style="416" customWidth="1"/>
    <col min="4612" max="4612" width="10.42578125" style="416" customWidth="1"/>
    <col min="4613" max="4613" width="17.42578125" style="416" customWidth="1"/>
    <col min="4614" max="4614" width="16" style="416" customWidth="1"/>
    <col min="4615" max="4615" width="13.28515625" style="416" customWidth="1"/>
    <col min="4616" max="4616" width="14.28515625" style="416" customWidth="1"/>
    <col min="4617" max="4617" width="12.42578125" style="416" customWidth="1"/>
    <col min="4618" max="4618" width="11.28515625" style="416" customWidth="1"/>
    <col min="4619" max="4620" width="13.42578125" style="416" customWidth="1"/>
    <col min="4621" max="4621" width="20.42578125" style="416" customWidth="1"/>
    <col min="4622" max="4622" width="10.140625" style="416" customWidth="1"/>
    <col min="4623" max="4864" width="8.85546875" style="416"/>
    <col min="4865" max="4865" width="7.28515625" style="416" customWidth="1"/>
    <col min="4866" max="4866" width="13.140625" style="416" customWidth="1"/>
    <col min="4867" max="4867" width="13.42578125" style="416" customWidth="1"/>
    <col min="4868" max="4868" width="10.42578125" style="416" customWidth="1"/>
    <col min="4869" max="4869" width="17.42578125" style="416" customWidth="1"/>
    <col min="4870" max="4870" width="16" style="416" customWidth="1"/>
    <col min="4871" max="4871" width="13.28515625" style="416" customWidth="1"/>
    <col min="4872" max="4872" width="14.28515625" style="416" customWidth="1"/>
    <col min="4873" max="4873" width="12.42578125" style="416" customWidth="1"/>
    <col min="4874" max="4874" width="11.28515625" style="416" customWidth="1"/>
    <col min="4875" max="4876" width="13.42578125" style="416" customWidth="1"/>
    <col min="4877" max="4877" width="20.42578125" style="416" customWidth="1"/>
    <col min="4878" max="4878" width="10.140625" style="416" customWidth="1"/>
    <col min="4879" max="5120" width="8.85546875" style="416"/>
    <col min="5121" max="5121" width="7.28515625" style="416" customWidth="1"/>
    <col min="5122" max="5122" width="13.140625" style="416" customWidth="1"/>
    <col min="5123" max="5123" width="13.42578125" style="416" customWidth="1"/>
    <col min="5124" max="5124" width="10.42578125" style="416" customWidth="1"/>
    <col min="5125" max="5125" width="17.42578125" style="416" customWidth="1"/>
    <col min="5126" max="5126" width="16" style="416" customWidth="1"/>
    <col min="5127" max="5127" width="13.28515625" style="416" customWidth="1"/>
    <col min="5128" max="5128" width="14.28515625" style="416" customWidth="1"/>
    <col min="5129" max="5129" width="12.42578125" style="416" customWidth="1"/>
    <col min="5130" max="5130" width="11.28515625" style="416" customWidth="1"/>
    <col min="5131" max="5132" width="13.42578125" style="416" customWidth="1"/>
    <col min="5133" max="5133" width="20.42578125" style="416" customWidth="1"/>
    <col min="5134" max="5134" width="10.140625" style="416" customWidth="1"/>
    <col min="5135" max="5376" width="8.85546875" style="416"/>
    <col min="5377" max="5377" width="7.28515625" style="416" customWidth="1"/>
    <col min="5378" max="5378" width="13.140625" style="416" customWidth="1"/>
    <col min="5379" max="5379" width="13.42578125" style="416" customWidth="1"/>
    <col min="5380" max="5380" width="10.42578125" style="416" customWidth="1"/>
    <col min="5381" max="5381" width="17.42578125" style="416" customWidth="1"/>
    <col min="5382" max="5382" width="16" style="416" customWidth="1"/>
    <col min="5383" max="5383" width="13.28515625" style="416" customWidth="1"/>
    <col min="5384" max="5384" width="14.28515625" style="416" customWidth="1"/>
    <col min="5385" max="5385" width="12.42578125" style="416" customWidth="1"/>
    <col min="5386" max="5386" width="11.28515625" style="416" customWidth="1"/>
    <col min="5387" max="5388" width="13.42578125" style="416" customWidth="1"/>
    <col min="5389" max="5389" width="20.42578125" style="416" customWidth="1"/>
    <col min="5390" max="5390" width="10.140625" style="416" customWidth="1"/>
    <col min="5391" max="5632" width="8.85546875" style="416"/>
    <col min="5633" max="5633" width="7.28515625" style="416" customWidth="1"/>
    <col min="5634" max="5634" width="13.140625" style="416" customWidth="1"/>
    <col min="5635" max="5635" width="13.42578125" style="416" customWidth="1"/>
    <col min="5636" max="5636" width="10.42578125" style="416" customWidth="1"/>
    <col min="5637" max="5637" width="17.42578125" style="416" customWidth="1"/>
    <col min="5638" max="5638" width="16" style="416" customWidth="1"/>
    <col min="5639" max="5639" width="13.28515625" style="416" customWidth="1"/>
    <col min="5640" max="5640" width="14.28515625" style="416" customWidth="1"/>
    <col min="5641" max="5641" width="12.42578125" style="416" customWidth="1"/>
    <col min="5642" max="5642" width="11.28515625" style="416" customWidth="1"/>
    <col min="5643" max="5644" width="13.42578125" style="416" customWidth="1"/>
    <col min="5645" max="5645" width="20.42578125" style="416" customWidth="1"/>
    <col min="5646" max="5646" width="10.140625" style="416" customWidth="1"/>
    <col min="5647" max="5888" width="8.85546875" style="416"/>
    <col min="5889" max="5889" width="7.28515625" style="416" customWidth="1"/>
    <col min="5890" max="5890" width="13.140625" style="416" customWidth="1"/>
    <col min="5891" max="5891" width="13.42578125" style="416" customWidth="1"/>
    <col min="5892" max="5892" width="10.42578125" style="416" customWidth="1"/>
    <col min="5893" max="5893" width="17.42578125" style="416" customWidth="1"/>
    <col min="5894" max="5894" width="16" style="416" customWidth="1"/>
    <col min="5895" max="5895" width="13.28515625" style="416" customWidth="1"/>
    <col min="5896" max="5896" width="14.28515625" style="416" customWidth="1"/>
    <col min="5897" max="5897" width="12.42578125" style="416" customWidth="1"/>
    <col min="5898" max="5898" width="11.28515625" style="416" customWidth="1"/>
    <col min="5899" max="5900" width="13.42578125" style="416" customWidth="1"/>
    <col min="5901" max="5901" width="20.42578125" style="416" customWidth="1"/>
    <col min="5902" max="5902" width="10.140625" style="416" customWidth="1"/>
    <col min="5903" max="6144" width="8.85546875" style="416"/>
    <col min="6145" max="6145" width="7.28515625" style="416" customWidth="1"/>
    <col min="6146" max="6146" width="13.140625" style="416" customWidth="1"/>
    <col min="6147" max="6147" width="13.42578125" style="416" customWidth="1"/>
    <col min="6148" max="6148" width="10.42578125" style="416" customWidth="1"/>
    <col min="6149" max="6149" width="17.42578125" style="416" customWidth="1"/>
    <col min="6150" max="6150" width="16" style="416" customWidth="1"/>
    <col min="6151" max="6151" width="13.28515625" style="416" customWidth="1"/>
    <col min="6152" max="6152" width="14.28515625" style="416" customWidth="1"/>
    <col min="6153" max="6153" width="12.42578125" style="416" customWidth="1"/>
    <col min="6154" max="6154" width="11.28515625" style="416" customWidth="1"/>
    <col min="6155" max="6156" width="13.42578125" style="416" customWidth="1"/>
    <col min="6157" max="6157" width="20.42578125" style="416" customWidth="1"/>
    <col min="6158" max="6158" width="10.140625" style="416" customWidth="1"/>
    <col min="6159" max="6400" width="8.85546875" style="416"/>
    <col min="6401" max="6401" width="7.28515625" style="416" customWidth="1"/>
    <col min="6402" max="6402" width="13.140625" style="416" customWidth="1"/>
    <col min="6403" max="6403" width="13.42578125" style="416" customWidth="1"/>
    <col min="6404" max="6404" width="10.42578125" style="416" customWidth="1"/>
    <col min="6405" max="6405" width="17.42578125" style="416" customWidth="1"/>
    <col min="6406" max="6406" width="16" style="416" customWidth="1"/>
    <col min="6407" max="6407" width="13.28515625" style="416" customWidth="1"/>
    <col min="6408" max="6408" width="14.28515625" style="416" customWidth="1"/>
    <col min="6409" max="6409" width="12.42578125" style="416" customWidth="1"/>
    <col min="6410" max="6410" width="11.28515625" style="416" customWidth="1"/>
    <col min="6411" max="6412" width="13.42578125" style="416" customWidth="1"/>
    <col min="6413" max="6413" width="20.42578125" style="416" customWidth="1"/>
    <col min="6414" max="6414" width="10.140625" style="416" customWidth="1"/>
    <col min="6415" max="6656" width="8.85546875" style="416"/>
    <col min="6657" max="6657" width="7.28515625" style="416" customWidth="1"/>
    <col min="6658" max="6658" width="13.140625" style="416" customWidth="1"/>
    <col min="6659" max="6659" width="13.42578125" style="416" customWidth="1"/>
    <col min="6660" max="6660" width="10.42578125" style="416" customWidth="1"/>
    <col min="6661" max="6661" width="17.42578125" style="416" customWidth="1"/>
    <col min="6662" max="6662" width="16" style="416" customWidth="1"/>
    <col min="6663" max="6663" width="13.28515625" style="416" customWidth="1"/>
    <col min="6664" max="6664" width="14.28515625" style="416" customWidth="1"/>
    <col min="6665" max="6665" width="12.42578125" style="416" customWidth="1"/>
    <col min="6666" max="6666" width="11.28515625" style="416" customWidth="1"/>
    <col min="6667" max="6668" width="13.42578125" style="416" customWidth="1"/>
    <col min="6669" max="6669" width="20.42578125" style="416" customWidth="1"/>
    <col min="6670" max="6670" width="10.140625" style="416" customWidth="1"/>
    <col min="6671" max="6912" width="8.85546875" style="416"/>
    <col min="6913" max="6913" width="7.28515625" style="416" customWidth="1"/>
    <col min="6914" max="6914" width="13.140625" style="416" customWidth="1"/>
    <col min="6915" max="6915" width="13.42578125" style="416" customWidth="1"/>
    <col min="6916" max="6916" width="10.42578125" style="416" customWidth="1"/>
    <col min="6917" max="6917" width="17.42578125" style="416" customWidth="1"/>
    <col min="6918" max="6918" width="16" style="416" customWidth="1"/>
    <col min="6919" max="6919" width="13.28515625" style="416" customWidth="1"/>
    <col min="6920" max="6920" width="14.28515625" style="416" customWidth="1"/>
    <col min="6921" max="6921" width="12.42578125" style="416" customWidth="1"/>
    <col min="6922" max="6922" width="11.28515625" style="416" customWidth="1"/>
    <col min="6923" max="6924" width="13.42578125" style="416" customWidth="1"/>
    <col min="6925" max="6925" width="20.42578125" style="416" customWidth="1"/>
    <col min="6926" max="6926" width="10.140625" style="416" customWidth="1"/>
    <col min="6927" max="7168" width="8.85546875" style="416"/>
    <col min="7169" max="7169" width="7.28515625" style="416" customWidth="1"/>
    <col min="7170" max="7170" width="13.140625" style="416" customWidth="1"/>
    <col min="7171" max="7171" width="13.42578125" style="416" customWidth="1"/>
    <col min="7172" max="7172" width="10.42578125" style="416" customWidth="1"/>
    <col min="7173" max="7173" width="17.42578125" style="416" customWidth="1"/>
    <col min="7174" max="7174" width="16" style="416" customWidth="1"/>
    <col min="7175" max="7175" width="13.28515625" style="416" customWidth="1"/>
    <col min="7176" max="7176" width="14.28515625" style="416" customWidth="1"/>
    <col min="7177" max="7177" width="12.42578125" style="416" customWidth="1"/>
    <col min="7178" max="7178" width="11.28515625" style="416" customWidth="1"/>
    <col min="7179" max="7180" width="13.42578125" style="416" customWidth="1"/>
    <col min="7181" max="7181" width="20.42578125" style="416" customWidth="1"/>
    <col min="7182" max="7182" width="10.140625" style="416" customWidth="1"/>
    <col min="7183" max="7424" width="8.85546875" style="416"/>
    <col min="7425" max="7425" width="7.28515625" style="416" customWidth="1"/>
    <col min="7426" max="7426" width="13.140625" style="416" customWidth="1"/>
    <col min="7427" max="7427" width="13.42578125" style="416" customWidth="1"/>
    <col min="7428" max="7428" width="10.42578125" style="416" customWidth="1"/>
    <col min="7429" max="7429" width="17.42578125" style="416" customWidth="1"/>
    <col min="7430" max="7430" width="16" style="416" customWidth="1"/>
    <col min="7431" max="7431" width="13.28515625" style="416" customWidth="1"/>
    <col min="7432" max="7432" width="14.28515625" style="416" customWidth="1"/>
    <col min="7433" max="7433" width="12.42578125" style="416" customWidth="1"/>
    <col min="7434" max="7434" width="11.28515625" style="416" customWidth="1"/>
    <col min="7435" max="7436" width="13.42578125" style="416" customWidth="1"/>
    <col min="7437" max="7437" width="20.42578125" style="416" customWidth="1"/>
    <col min="7438" max="7438" width="10.140625" style="416" customWidth="1"/>
    <col min="7439" max="7680" width="8.85546875" style="416"/>
    <col min="7681" max="7681" width="7.28515625" style="416" customWidth="1"/>
    <col min="7682" max="7682" width="13.140625" style="416" customWidth="1"/>
    <col min="7683" max="7683" width="13.42578125" style="416" customWidth="1"/>
    <col min="7684" max="7684" width="10.42578125" style="416" customWidth="1"/>
    <col min="7685" max="7685" width="17.42578125" style="416" customWidth="1"/>
    <col min="7686" max="7686" width="16" style="416" customWidth="1"/>
    <col min="7687" max="7687" width="13.28515625" style="416" customWidth="1"/>
    <col min="7688" max="7688" width="14.28515625" style="416" customWidth="1"/>
    <col min="7689" max="7689" width="12.42578125" style="416" customWidth="1"/>
    <col min="7690" max="7690" width="11.28515625" style="416" customWidth="1"/>
    <col min="7691" max="7692" width="13.42578125" style="416" customWidth="1"/>
    <col min="7693" max="7693" width="20.42578125" style="416" customWidth="1"/>
    <col min="7694" max="7694" width="10.140625" style="416" customWidth="1"/>
    <col min="7695" max="7936" width="8.85546875" style="416"/>
    <col min="7937" max="7937" width="7.28515625" style="416" customWidth="1"/>
    <col min="7938" max="7938" width="13.140625" style="416" customWidth="1"/>
    <col min="7939" max="7939" width="13.42578125" style="416" customWidth="1"/>
    <col min="7940" max="7940" width="10.42578125" style="416" customWidth="1"/>
    <col min="7941" max="7941" width="17.42578125" style="416" customWidth="1"/>
    <col min="7942" max="7942" width="16" style="416" customWidth="1"/>
    <col min="7943" max="7943" width="13.28515625" style="416" customWidth="1"/>
    <col min="7944" max="7944" width="14.28515625" style="416" customWidth="1"/>
    <col min="7945" max="7945" width="12.42578125" style="416" customWidth="1"/>
    <col min="7946" max="7946" width="11.28515625" style="416" customWidth="1"/>
    <col min="7947" max="7948" width="13.42578125" style="416" customWidth="1"/>
    <col min="7949" max="7949" width="20.42578125" style="416" customWidth="1"/>
    <col min="7950" max="7950" width="10.140625" style="416" customWidth="1"/>
    <col min="7951" max="8192" width="8.85546875" style="416"/>
    <col min="8193" max="8193" width="7.28515625" style="416" customWidth="1"/>
    <col min="8194" max="8194" width="13.140625" style="416" customWidth="1"/>
    <col min="8195" max="8195" width="13.42578125" style="416" customWidth="1"/>
    <col min="8196" max="8196" width="10.42578125" style="416" customWidth="1"/>
    <col min="8197" max="8197" width="17.42578125" style="416" customWidth="1"/>
    <col min="8198" max="8198" width="16" style="416" customWidth="1"/>
    <col min="8199" max="8199" width="13.28515625" style="416" customWidth="1"/>
    <col min="8200" max="8200" width="14.28515625" style="416" customWidth="1"/>
    <col min="8201" max="8201" width="12.42578125" style="416" customWidth="1"/>
    <col min="8202" max="8202" width="11.28515625" style="416" customWidth="1"/>
    <col min="8203" max="8204" width="13.42578125" style="416" customWidth="1"/>
    <col min="8205" max="8205" width="20.42578125" style="416" customWidth="1"/>
    <col min="8206" max="8206" width="10.140625" style="416" customWidth="1"/>
    <col min="8207" max="8448" width="8.85546875" style="416"/>
    <col min="8449" max="8449" width="7.28515625" style="416" customWidth="1"/>
    <col min="8450" max="8450" width="13.140625" style="416" customWidth="1"/>
    <col min="8451" max="8451" width="13.42578125" style="416" customWidth="1"/>
    <col min="8452" max="8452" width="10.42578125" style="416" customWidth="1"/>
    <col min="8453" max="8453" width="17.42578125" style="416" customWidth="1"/>
    <col min="8454" max="8454" width="16" style="416" customWidth="1"/>
    <col min="8455" max="8455" width="13.28515625" style="416" customWidth="1"/>
    <col min="8456" max="8456" width="14.28515625" style="416" customWidth="1"/>
    <col min="8457" max="8457" width="12.42578125" style="416" customWidth="1"/>
    <col min="8458" max="8458" width="11.28515625" style="416" customWidth="1"/>
    <col min="8459" max="8460" width="13.42578125" style="416" customWidth="1"/>
    <col min="8461" max="8461" width="20.42578125" style="416" customWidth="1"/>
    <col min="8462" max="8462" width="10.140625" style="416" customWidth="1"/>
    <col min="8463" max="8704" width="8.85546875" style="416"/>
    <col min="8705" max="8705" width="7.28515625" style="416" customWidth="1"/>
    <col min="8706" max="8706" width="13.140625" style="416" customWidth="1"/>
    <col min="8707" max="8707" width="13.42578125" style="416" customWidth="1"/>
    <col min="8708" max="8708" width="10.42578125" style="416" customWidth="1"/>
    <col min="8709" max="8709" width="17.42578125" style="416" customWidth="1"/>
    <col min="8710" max="8710" width="16" style="416" customWidth="1"/>
    <col min="8711" max="8711" width="13.28515625" style="416" customWidth="1"/>
    <col min="8712" max="8712" width="14.28515625" style="416" customWidth="1"/>
    <col min="8713" max="8713" width="12.42578125" style="416" customWidth="1"/>
    <col min="8714" max="8714" width="11.28515625" style="416" customWidth="1"/>
    <col min="8715" max="8716" width="13.42578125" style="416" customWidth="1"/>
    <col min="8717" max="8717" width="20.42578125" style="416" customWidth="1"/>
    <col min="8718" max="8718" width="10.140625" style="416" customWidth="1"/>
    <col min="8719" max="8960" width="8.85546875" style="416"/>
    <col min="8961" max="8961" width="7.28515625" style="416" customWidth="1"/>
    <col min="8962" max="8962" width="13.140625" style="416" customWidth="1"/>
    <col min="8963" max="8963" width="13.42578125" style="416" customWidth="1"/>
    <col min="8964" max="8964" width="10.42578125" style="416" customWidth="1"/>
    <col min="8965" max="8965" width="17.42578125" style="416" customWidth="1"/>
    <col min="8966" max="8966" width="16" style="416" customWidth="1"/>
    <col min="8967" max="8967" width="13.28515625" style="416" customWidth="1"/>
    <col min="8968" max="8968" width="14.28515625" style="416" customWidth="1"/>
    <col min="8969" max="8969" width="12.42578125" style="416" customWidth="1"/>
    <col min="8970" max="8970" width="11.28515625" style="416" customWidth="1"/>
    <col min="8971" max="8972" width="13.42578125" style="416" customWidth="1"/>
    <col min="8973" max="8973" width="20.42578125" style="416" customWidth="1"/>
    <col min="8974" max="8974" width="10.140625" style="416" customWidth="1"/>
    <col min="8975" max="9216" width="8.85546875" style="416"/>
    <col min="9217" max="9217" width="7.28515625" style="416" customWidth="1"/>
    <col min="9218" max="9218" width="13.140625" style="416" customWidth="1"/>
    <col min="9219" max="9219" width="13.42578125" style="416" customWidth="1"/>
    <col min="9220" max="9220" width="10.42578125" style="416" customWidth="1"/>
    <col min="9221" max="9221" width="17.42578125" style="416" customWidth="1"/>
    <col min="9222" max="9222" width="16" style="416" customWidth="1"/>
    <col min="9223" max="9223" width="13.28515625" style="416" customWidth="1"/>
    <col min="9224" max="9224" width="14.28515625" style="416" customWidth="1"/>
    <col min="9225" max="9225" width="12.42578125" style="416" customWidth="1"/>
    <col min="9226" max="9226" width="11.28515625" style="416" customWidth="1"/>
    <col min="9227" max="9228" width="13.42578125" style="416" customWidth="1"/>
    <col min="9229" max="9229" width="20.42578125" style="416" customWidth="1"/>
    <col min="9230" max="9230" width="10.140625" style="416" customWidth="1"/>
    <col min="9231" max="9472" width="8.85546875" style="416"/>
    <col min="9473" max="9473" width="7.28515625" style="416" customWidth="1"/>
    <col min="9474" max="9474" width="13.140625" style="416" customWidth="1"/>
    <col min="9475" max="9475" width="13.42578125" style="416" customWidth="1"/>
    <col min="9476" max="9476" width="10.42578125" style="416" customWidth="1"/>
    <col min="9477" max="9477" width="17.42578125" style="416" customWidth="1"/>
    <col min="9478" max="9478" width="16" style="416" customWidth="1"/>
    <col min="9479" max="9479" width="13.28515625" style="416" customWidth="1"/>
    <col min="9480" max="9480" width="14.28515625" style="416" customWidth="1"/>
    <col min="9481" max="9481" width="12.42578125" style="416" customWidth="1"/>
    <col min="9482" max="9482" width="11.28515625" style="416" customWidth="1"/>
    <col min="9483" max="9484" width="13.42578125" style="416" customWidth="1"/>
    <col min="9485" max="9485" width="20.42578125" style="416" customWidth="1"/>
    <col min="9486" max="9486" width="10.140625" style="416" customWidth="1"/>
    <col min="9487" max="9728" width="8.85546875" style="416"/>
    <col min="9729" max="9729" width="7.28515625" style="416" customWidth="1"/>
    <col min="9730" max="9730" width="13.140625" style="416" customWidth="1"/>
    <col min="9731" max="9731" width="13.42578125" style="416" customWidth="1"/>
    <col min="9732" max="9732" width="10.42578125" style="416" customWidth="1"/>
    <col min="9733" max="9733" width="17.42578125" style="416" customWidth="1"/>
    <col min="9734" max="9734" width="16" style="416" customWidth="1"/>
    <col min="9735" max="9735" width="13.28515625" style="416" customWidth="1"/>
    <col min="9736" max="9736" width="14.28515625" style="416" customWidth="1"/>
    <col min="9737" max="9737" width="12.42578125" style="416" customWidth="1"/>
    <col min="9738" max="9738" width="11.28515625" style="416" customWidth="1"/>
    <col min="9739" max="9740" width="13.42578125" style="416" customWidth="1"/>
    <col min="9741" max="9741" width="20.42578125" style="416" customWidth="1"/>
    <col min="9742" max="9742" width="10.140625" style="416" customWidth="1"/>
    <col min="9743" max="9984" width="8.85546875" style="416"/>
    <col min="9985" max="9985" width="7.28515625" style="416" customWidth="1"/>
    <col min="9986" max="9986" width="13.140625" style="416" customWidth="1"/>
    <col min="9987" max="9987" width="13.42578125" style="416" customWidth="1"/>
    <col min="9988" max="9988" width="10.42578125" style="416" customWidth="1"/>
    <col min="9989" max="9989" width="17.42578125" style="416" customWidth="1"/>
    <col min="9990" max="9990" width="16" style="416" customWidth="1"/>
    <col min="9991" max="9991" width="13.28515625" style="416" customWidth="1"/>
    <col min="9992" max="9992" width="14.28515625" style="416" customWidth="1"/>
    <col min="9993" max="9993" width="12.42578125" style="416" customWidth="1"/>
    <col min="9994" max="9994" width="11.28515625" style="416" customWidth="1"/>
    <col min="9995" max="9996" width="13.42578125" style="416" customWidth="1"/>
    <col min="9997" max="9997" width="20.42578125" style="416" customWidth="1"/>
    <col min="9998" max="9998" width="10.140625" style="416" customWidth="1"/>
    <col min="9999" max="10240" width="8.85546875" style="416"/>
    <col min="10241" max="10241" width="7.28515625" style="416" customWidth="1"/>
    <col min="10242" max="10242" width="13.140625" style="416" customWidth="1"/>
    <col min="10243" max="10243" width="13.42578125" style="416" customWidth="1"/>
    <col min="10244" max="10244" width="10.42578125" style="416" customWidth="1"/>
    <col min="10245" max="10245" width="17.42578125" style="416" customWidth="1"/>
    <col min="10246" max="10246" width="16" style="416" customWidth="1"/>
    <col min="10247" max="10247" width="13.28515625" style="416" customWidth="1"/>
    <col min="10248" max="10248" width="14.28515625" style="416" customWidth="1"/>
    <col min="10249" max="10249" width="12.42578125" style="416" customWidth="1"/>
    <col min="10250" max="10250" width="11.28515625" style="416" customWidth="1"/>
    <col min="10251" max="10252" width="13.42578125" style="416" customWidth="1"/>
    <col min="10253" max="10253" width="20.42578125" style="416" customWidth="1"/>
    <col min="10254" max="10254" width="10.140625" style="416" customWidth="1"/>
    <col min="10255" max="10496" width="8.85546875" style="416"/>
    <col min="10497" max="10497" width="7.28515625" style="416" customWidth="1"/>
    <col min="10498" max="10498" width="13.140625" style="416" customWidth="1"/>
    <col min="10499" max="10499" width="13.42578125" style="416" customWidth="1"/>
    <col min="10500" max="10500" width="10.42578125" style="416" customWidth="1"/>
    <col min="10501" max="10501" width="17.42578125" style="416" customWidth="1"/>
    <col min="10502" max="10502" width="16" style="416" customWidth="1"/>
    <col min="10503" max="10503" width="13.28515625" style="416" customWidth="1"/>
    <col min="10504" max="10504" width="14.28515625" style="416" customWidth="1"/>
    <col min="10505" max="10505" width="12.42578125" style="416" customWidth="1"/>
    <col min="10506" max="10506" width="11.28515625" style="416" customWidth="1"/>
    <col min="10507" max="10508" width="13.42578125" style="416" customWidth="1"/>
    <col min="10509" max="10509" width="20.42578125" style="416" customWidth="1"/>
    <col min="10510" max="10510" width="10.140625" style="416" customWidth="1"/>
    <col min="10511" max="10752" width="8.85546875" style="416"/>
    <col min="10753" max="10753" width="7.28515625" style="416" customWidth="1"/>
    <col min="10754" max="10754" width="13.140625" style="416" customWidth="1"/>
    <col min="10755" max="10755" width="13.42578125" style="416" customWidth="1"/>
    <col min="10756" max="10756" width="10.42578125" style="416" customWidth="1"/>
    <col min="10757" max="10757" width="17.42578125" style="416" customWidth="1"/>
    <col min="10758" max="10758" width="16" style="416" customWidth="1"/>
    <col min="10759" max="10759" width="13.28515625" style="416" customWidth="1"/>
    <col min="10760" max="10760" width="14.28515625" style="416" customWidth="1"/>
    <col min="10761" max="10761" width="12.42578125" style="416" customWidth="1"/>
    <col min="10762" max="10762" width="11.28515625" style="416" customWidth="1"/>
    <col min="10763" max="10764" width="13.42578125" style="416" customWidth="1"/>
    <col min="10765" max="10765" width="20.42578125" style="416" customWidth="1"/>
    <col min="10766" max="10766" width="10.140625" style="416" customWidth="1"/>
    <col min="10767" max="11008" width="8.85546875" style="416"/>
    <col min="11009" max="11009" width="7.28515625" style="416" customWidth="1"/>
    <col min="11010" max="11010" width="13.140625" style="416" customWidth="1"/>
    <col min="11011" max="11011" width="13.42578125" style="416" customWidth="1"/>
    <col min="11012" max="11012" width="10.42578125" style="416" customWidth="1"/>
    <col min="11013" max="11013" width="17.42578125" style="416" customWidth="1"/>
    <col min="11014" max="11014" width="16" style="416" customWidth="1"/>
    <col min="11015" max="11015" width="13.28515625" style="416" customWidth="1"/>
    <col min="11016" max="11016" width="14.28515625" style="416" customWidth="1"/>
    <col min="11017" max="11017" width="12.42578125" style="416" customWidth="1"/>
    <col min="11018" max="11018" width="11.28515625" style="416" customWidth="1"/>
    <col min="11019" max="11020" width="13.42578125" style="416" customWidth="1"/>
    <col min="11021" max="11021" width="20.42578125" style="416" customWidth="1"/>
    <col min="11022" max="11022" width="10.140625" style="416" customWidth="1"/>
    <col min="11023" max="11264" width="8.85546875" style="416"/>
    <col min="11265" max="11265" width="7.28515625" style="416" customWidth="1"/>
    <col min="11266" max="11266" width="13.140625" style="416" customWidth="1"/>
    <col min="11267" max="11267" width="13.42578125" style="416" customWidth="1"/>
    <col min="11268" max="11268" width="10.42578125" style="416" customWidth="1"/>
    <col min="11269" max="11269" width="17.42578125" style="416" customWidth="1"/>
    <col min="11270" max="11270" width="16" style="416" customWidth="1"/>
    <col min="11271" max="11271" width="13.28515625" style="416" customWidth="1"/>
    <col min="11272" max="11272" width="14.28515625" style="416" customWidth="1"/>
    <col min="11273" max="11273" width="12.42578125" style="416" customWidth="1"/>
    <col min="11274" max="11274" width="11.28515625" style="416" customWidth="1"/>
    <col min="11275" max="11276" width="13.42578125" style="416" customWidth="1"/>
    <col min="11277" max="11277" width="20.42578125" style="416" customWidth="1"/>
    <col min="11278" max="11278" width="10.140625" style="416" customWidth="1"/>
    <col min="11279" max="11520" width="8.85546875" style="416"/>
    <col min="11521" max="11521" width="7.28515625" style="416" customWidth="1"/>
    <col min="11522" max="11522" width="13.140625" style="416" customWidth="1"/>
    <col min="11523" max="11523" width="13.42578125" style="416" customWidth="1"/>
    <col min="11524" max="11524" width="10.42578125" style="416" customWidth="1"/>
    <col min="11525" max="11525" width="17.42578125" style="416" customWidth="1"/>
    <col min="11526" max="11526" width="16" style="416" customWidth="1"/>
    <col min="11527" max="11527" width="13.28515625" style="416" customWidth="1"/>
    <col min="11528" max="11528" width="14.28515625" style="416" customWidth="1"/>
    <col min="11529" max="11529" width="12.42578125" style="416" customWidth="1"/>
    <col min="11530" max="11530" width="11.28515625" style="416" customWidth="1"/>
    <col min="11531" max="11532" width="13.42578125" style="416" customWidth="1"/>
    <col min="11533" max="11533" width="20.42578125" style="416" customWidth="1"/>
    <col min="11534" max="11534" width="10.140625" style="416" customWidth="1"/>
    <col min="11535" max="11776" width="8.85546875" style="416"/>
    <col min="11777" max="11777" width="7.28515625" style="416" customWidth="1"/>
    <col min="11778" max="11778" width="13.140625" style="416" customWidth="1"/>
    <col min="11779" max="11779" width="13.42578125" style="416" customWidth="1"/>
    <col min="11780" max="11780" width="10.42578125" style="416" customWidth="1"/>
    <col min="11781" max="11781" width="17.42578125" style="416" customWidth="1"/>
    <col min="11782" max="11782" width="16" style="416" customWidth="1"/>
    <col min="11783" max="11783" width="13.28515625" style="416" customWidth="1"/>
    <col min="11784" max="11784" width="14.28515625" style="416" customWidth="1"/>
    <col min="11785" max="11785" width="12.42578125" style="416" customWidth="1"/>
    <col min="11786" max="11786" width="11.28515625" style="416" customWidth="1"/>
    <col min="11787" max="11788" width="13.42578125" style="416" customWidth="1"/>
    <col min="11789" max="11789" width="20.42578125" style="416" customWidth="1"/>
    <col min="11790" max="11790" width="10.140625" style="416" customWidth="1"/>
    <col min="11791" max="12032" width="8.85546875" style="416"/>
    <col min="12033" max="12033" width="7.28515625" style="416" customWidth="1"/>
    <col min="12034" max="12034" width="13.140625" style="416" customWidth="1"/>
    <col min="12035" max="12035" width="13.42578125" style="416" customWidth="1"/>
    <col min="12036" max="12036" width="10.42578125" style="416" customWidth="1"/>
    <col min="12037" max="12037" width="17.42578125" style="416" customWidth="1"/>
    <col min="12038" max="12038" width="16" style="416" customWidth="1"/>
    <col min="12039" max="12039" width="13.28515625" style="416" customWidth="1"/>
    <col min="12040" max="12040" width="14.28515625" style="416" customWidth="1"/>
    <col min="12041" max="12041" width="12.42578125" style="416" customWidth="1"/>
    <col min="12042" max="12042" width="11.28515625" style="416" customWidth="1"/>
    <col min="12043" max="12044" width="13.42578125" style="416" customWidth="1"/>
    <col min="12045" max="12045" width="20.42578125" style="416" customWidth="1"/>
    <col min="12046" max="12046" width="10.140625" style="416" customWidth="1"/>
    <col min="12047" max="12288" width="8.85546875" style="416"/>
    <col min="12289" max="12289" width="7.28515625" style="416" customWidth="1"/>
    <col min="12290" max="12290" width="13.140625" style="416" customWidth="1"/>
    <col min="12291" max="12291" width="13.42578125" style="416" customWidth="1"/>
    <col min="12292" max="12292" width="10.42578125" style="416" customWidth="1"/>
    <col min="12293" max="12293" width="17.42578125" style="416" customWidth="1"/>
    <col min="12294" max="12294" width="16" style="416" customWidth="1"/>
    <col min="12295" max="12295" width="13.28515625" style="416" customWidth="1"/>
    <col min="12296" max="12296" width="14.28515625" style="416" customWidth="1"/>
    <col min="12297" max="12297" width="12.42578125" style="416" customWidth="1"/>
    <col min="12298" max="12298" width="11.28515625" style="416" customWidth="1"/>
    <col min="12299" max="12300" width="13.42578125" style="416" customWidth="1"/>
    <col min="12301" max="12301" width="20.42578125" style="416" customWidth="1"/>
    <col min="12302" max="12302" width="10.140625" style="416" customWidth="1"/>
    <col min="12303" max="12544" width="8.85546875" style="416"/>
    <col min="12545" max="12545" width="7.28515625" style="416" customWidth="1"/>
    <col min="12546" max="12546" width="13.140625" style="416" customWidth="1"/>
    <col min="12547" max="12547" width="13.42578125" style="416" customWidth="1"/>
    <col min="12548" max="12548" width="10.42578125" style="416" customWidth="1"/>
    <col min="12549" max="12549" width="17.42578125" style="416" customWidth="1"/>
    <col min="12550" max="12550" width="16" style="416" customWidth="1"/>
    <col min="12551" max="12551" width="13.28515625" style="416" customWidth="1"/>
    <col min="12552" max="12552" width="14.28515625" style="416" customWidth="1"/>
    <col min="12553" max="12553" width="12.42578125" style="416" customWidth="1"/>
    <col min="12554" max="12554" width="11.28515625" style="416" customWidth="1"/>
    <col min="12555" max="12556" width="13.42578125" style="416" customWidth="1"/>
    <col min="12557" max="12557" width="20.42578125" style="416" customWidth="1"/>
    <col min="12558" max="12558" width="10.140625" style="416" customWidth="1"/>
    <col min="12559" max="12800" width="8.85546875" style="416"/>
    <col min="12801" max="12801" width="7.28515625" style="416" customWidth="1"/>
    <col min="12802" max="12802" width="13.140625" style="416" customWidth="1"/>
    <col min="12803" max="12803" width="13.42578125" style="416" customWidth="1"/>
    <col min="12804" max="12804" width="10.42578125" style="416" customWidth="1"/>
    <col min="12805" max="12805" width="17.42578125" style="416" customWidth="1"/>
    <col min="12806" max="12806" width="16" style="416" customWidth="1"/>
    <col min="12807" max="12807" width="13.28515625" style="416" customWidth="1"/>
    <col min="12808" max="12808" width="14.28515625" style="416" customWidth="1"/>
    <col min="12809" max="12809" width="12.42578125" style="416" customWidth="1"/>
    <col min="12810" max="12810" width="11.28515625" style="416" customWidth="1"/>
    <col min="12811" max="12812" width="13.42578125" style="416" customWidth="1"/>
    <col min="12813" max="12813" width="20.42578125" style="416" customWidth="1"/>
    <col min="12814" max="12814" width="10.140625" style="416" customWidth="1"/>
    <col min="12815" max="13056" width="8.85546875" style="416"/>
    <col min="13057" max="13057" width="7.28515625" style="416" customWidth="1"/>
    <col min="13058" max="13058" width="13.140625" style="416" customWidth="1"/>
    <col min="13059" max="13059" width="13.42578125" style="416" customWidth="1"/>
    <col min="13060" max="13060" width="10.42578125" style="416" customWidth="1"/>
    <col min="13061" max="13061" width="17.42578125" style="416" customWidth="1"/>
    <col min="13062" max="13062" width="16" style="416" customWidth="1"/>
    <col min="13063" max="13063" width="13.28515625" style="416" customWidth="1"/>
    <col min="13064" max="13064" width="14.28515625" style="416" customWidth="1"/>
    <col min="13065" max="13065" width="12.42578125" style="416" customWidth="1"/>
    <col min="13066" max="13066" width="11.28515625" style="416" customWidth="1"/>
    <col min="13067" max="13068" width="13.42578125" style="416" customWidth="1"/>
    <col min="13069" max="13069" width="20.42578125" style="416" customWidth="1"/>
    <col min="13070" max="13070" width="10.140625" style="416" customWidth="1"/>
    <col min="13071" max="13312" width="8.85546875" style="416"/>
    <col min="13313" max="13313" width="7.28515625" style="416" customWidth="1"/>
    <col min="13314" max="13314" width="13.140625" style="416" customWidth="1"/>
    <col min="13315" max="13315" width="13.42578125" style="416" customWidth="1"/>
    <col min="13316" max="13316" width="10.42578125" style="416" customWidth="1"/>
    <col min="13317" max="13317" width="17.42578125" style="416" customWidth="1"/>
    <col min="13318" max="13318" width="16" style="416" customWidth="1"/>
    <col min="13319" max="13319" width="13.28515625" style="416" customWidth="1"/>
    <col min="13320" max="13320" width="14.28515625" style="416" customWidth="1"/>
    <col min="13321" max="13321" width="12.42578125" style="416" customWidth="1"/>
    <col min="13322" max="13322" width="11.28515625" style="416" customWidth="1"/>
    <col min="13323" max="13324" width="13.42578125" style="416" customWidth="1"/>
    <col min="13325" max="13325" width="20.42578125" style="416" customWidth="1"/>
    <col min="13326" max="13326" width="10.140625" style="416" customWidth="1"/>
    <col min="13327" max="13568" width="8.85546875" style="416"/>
    <col min="13569" max="13569" width="7.28515625" style="416" customWidth="1"/>
    <col min="13570" max="13570" width="13.140625" style="416" customWidth="1"/>
    <col min="13571" max="13571" width="13.42578125" style="416" customWidth="1"/>
    <col min="13572" max="13572" width="10.42578125" style="416" customWidth="1"/>
    <col min="13573" max="13573" width="17.42578125" style="416" customWidth="1"/>
    <col min="13574" max="13574" width="16" style="416" customWidth="1"/>
    <col min="13575" max="13575" width="13.28515625" style="416" customWidth="1"/>
    <col min="13576" max="13576" width="14.28515625" style="416" customWidth="1"/>
    <col min="13577" max="13577" width="12.42578125" style="416" customWidth="1"/>
    <col min="13578" max="13578" width="11.28515625" style="416" customWidth="1"/>
    <col min="13579" max="13580" width="13.42578125" style="416" customWidth="1"/>
    <col min="13581" max="13581" width="20.42578125" style="416" customWidth="1"/>
    <col min="13582" max="13582" width="10.140625" style="416" customWidth="1"/>
    <col min="13583" max="13824" width="8.85546875" style="416"/>
    <col min="13825" max="13825" width="7.28515625" style="416" customWidth="1"/>
    <col min="13826" max="13826" width="13.140625" style="416" customWidth="1"/>
    <col min="13827" max="13827" width="13.42578125" style="416" customWidth="1"/>
    <col min="13828" max="13828" width="10.42578125" style="416" customWidth="1"/>
    <col min="13829" max="13829" width="17.42578125" style="416" customWidth="1"/>
    <col min="13830" max="13830" width="16" style="416" customWidth="1"/>
    <col min="13831" max="13831" width="13.28515625" style="416" customWidth="1"/>
    <col min="13832" max="13832" width="14.28515625" style="416" customWidth="1"/>
    <col min="13833" max="13833" width="12.42578125" style="416" customWidth="1"/>
    <col min="13834" max="13834" width="11.28515625" style="416" customWidth="1"/>
    <col min="13835" max="13836" width="13.42578125" style="416" customWidth="1"/>
    <col min="13837" max="13837" width="20.42578125" style="416" customWidth="1"/>
    <col min="13838" max="13838" width="10.140625" style="416" customWidth="1"/>
    <col min="13839" max="14080" width="8.85546875" style="416"/>
    <col min="14081" max="14081" width="7.28515625" style="416" customWidth="1"/>
    <col min="14082" max="14082" width="13.140625" style="416" customWidth="1"/>
    <col min="14083" max="14083" width="13.42578125" style="416" customWidth="1"/>
    <col min="14084" max="14084" width="10.42578125" style="416" customWidth="1"/>
    <col min="14085" max="14085" width="17.42578125" style="416" customWidth="1"/>
    <col min="14086" max="14086" width="16" style="416" customWidth="1"/>
    <col min="14087" max="14087" width="13.28515625" style="416" customWidth="1"/>
    <col min="14088" max="14088" width="14.28515625" style="416" customWidth="1"/>
    <col min="14089" max="14089" width="12.42578125" style="416" customWidth="1"/>
    <col min="14090" max="14090" width="11.28515625" style="416" customWidth="1"/>
    <col min="14091" max="14092" width="13.42578125" style="416" customWidth="1"/>
    <col min="14093" max="14093" width="20.42578125" style="416" customWidth="1"/>
    <col min="14094" max="14094" width="10.140625" style="416" customWidth="1"/>
    <col min="14095" max="14336" width="8.85546875" style="416"/>
    <col min="14337" max="14337" width="7.28515625" style="416" customWidth="1"/>
    <col min="14338" max="14338" width="13.140625" style="416" customWidth="1"/>
    <col min="14339" max="14339" width="13.42578125" style="416" customWidth="1"/>
    <col min="14340" max="14340" width="10.42578125" style="416" customWidth="1"/>
    <col min="14341" max="14341" width="17.42578125" style="416" customWidth="1"/>
    <col min="14342" max="14342" width="16" style="416" customWidth="1"/>
    <col min="14343" max="14343" width="13.28515625" style="416" customWidth="1"/>
    <col min="14344" max="14344" width="14.28515625" style="416" customWidth="1"/>
    <col min="14345" max="14345" width="12.42578125" style="416" customWidth="1"/>
    <col min="14346" max="14346" width="11.28515625" style="416" customWidth="1"/>
    <col min="14347" max="14348" width="13.42578125" style="416" customWidth="1"/>
    <col min="14349" max="14349" width="20.42578125" style="416" customWidth="1"/>
    <col min="14350" max="14350" width="10.140625" style="416" customWidth="1"/>
    <col min="14351" max="14592" width="8.85546875" style="416"/>
    <col min="14593" max="14593" width="7.28515625" style="416" customWidth="1"/>
    <col min="14594" max="14594" width="13.140625" style="416" customWidth="1"/>
    <col min="14595" max="14595" width="13.42578125" style="416" customWidth="1"/>
    <col min="14596" max="14596" width="10.42578125" style="416" customWidth="1"/>
    <col min="14597" max="14597" width="17.42578125" style="416" customWidth="1"/>
    <col min="14598" max="14598" width="16" style="416" customWidth="1"/>
    <col min="14599" max="14599" width="13.28515625" style="416" customWidth="1"/>
    <col min="14600" max="14600" width="14.28515625" style="416" customWidth="1"/>
    <col min="14601" max="14601" width="12.42578125" style="416" customWidth="1"/>
    <col min="14602" max="14602" width="11.28515625" style="416" customWidth="1"/>
    <col min="14603" max="14604" width="13.42578125" style="416" customWidth="1"/>
    <col min="14605" max="14605" width="20.42578125" style="416" customWidth="1"/>
    <col min="14606" max="14606" width="10.140625" style="416" customWidth="1"/>
    <col min="14607" max="14848" width="8.85546875" style="416"/>
    <col min="14849" max="14849" width="7.28515625" style="416" customWidth="1"/>
    <col min="14850" max="14850" width="13.140625" style="416" customWidth="1"/>
    <col min="14851" max="14851" width="13.42578125" style="416" customWidth="1"/>
    <col min="14852" max="14852" width="10.42578125" style="416" customWidth="1"/>
    <col min="14853" max="14853" width="17.42578125" style="416" customWidth="1"/>
    <col min="14854" max="14854" width="16" style="416" customWidth="1"/>
    <col min="14855" max="14855" width="13.28515625" style="416" customWidth="1"/>
    <col min="14856" max="14856" width="14.28515625" style="416" customWidth="1"/>
    <col min="14857" max="14857" width="12.42578125" style="416" customWidth="1"/>
    <col min="14858" max="14858" width="11.28515625" style="416" customWidth="1"/>
    <col min="14859" max="14860" width="13.42578125" style="416" customWidth="1"/>
    <col min="14861" max="14861" width="20.42578125" style="416" customWidth="1"/>
    <col min="14862" max="14862" width="10.140625" style="416" customWidth="1"/>
    <col min="14863" max="15104" width="8.85546875" style="416"/>
    <col min="15105" max="15105" width="7.28515625" style="416" customWidth="1"/>
    <col min="15106" max="15106" width="13.140625" style="416" customWidth="1"/>
    <col min="15107" max="15107" width="13.42578125" style="416" customWidth="1"/>
    <col min="15108" max="15108" width="10.42578125" style="416" customWidth="1"/>
    <col min="15109" max="15109" width="17.42578125" style="416" customWidth="1"/>
    <col min="15110" max="15110" width="16" style="416" customWidth="1"/>
    <col min="15111" max="15111" width="13.28515625" style="416" customWidth="1"/>
    <col min="15112" max="15112" width="14.28515625" style="416" customWidth="1"/>
    <col min="15113" max="15113" width="12.42578125" style="416" customWidth="1"/>
    <col min="15114" max="15114" width="11.28515625" style="416" customWidth="1"/>
    <col min="15115" max="15116" width="13.42578125" style="416" customWidth="1"/>
    <col min="15117" max="15117" width="20.42578125" style="416" customWidth="1"/>
    <col min="15118" max="15118" width="10.140625" style="416" customWidth="1"/>
    <col min="15119" max="15360" width="8.85546875" style="416"/>
    <col min="15361" max="15361" width="7.28515625" style="416" customWidth="1"/>
    <col min="15362" max="15362" width="13.140625" style="416" customWidth="1"/>
    <col min="15363" max="15363" width="13.42578125" style="416" customWidth="1"/>
    <col min="15364" max="15364" width="10.42578125" style="416" customWidth="1"/>
    <col min="15365" max="15365" width="17.42578125" style="416" customWidth="1"/>
    <col min="15366" max="15366" width="16" style="416" customWidth="1"/>
    <col min="15367" max="15367" width="13.28515625" style="416" customWidth="1"/>
    <col min="15368" max="15368" width="14.28515625" style="416" customWidth="1"/>
    <col min="15369" max="15369" width="12.42578125" style="416" customWidth="1"/>
    <col min="15370" max="15370" width="11.28515625" style="416" customWidth="1"/>
    <col min="15371" max="15372" width="13.42578125" style="416" customWidth="1"/>
    <col min="15373" max="15373" width="20.42578125" style="416" customWidth="1"/>
    <col min="15374" max="15374" width="10.140625" style="416" customWidth="1"/>
    <col min="15375" max="15616" width="8.85546875" style="416"/>
    <col min="15617" max="15617" width="7.28515625" style="416" customWidth="1"/>
    <col min="15618" max="15618" width="13.140625" style="416" customWidth="1"/>
    <col min="15619" max="15619" width="13.42578125" style="416" customWidth="1"/>
    <col min="15620" max="15620" width="10.42578125" style="416" customWidth="1"/>
    <col min="15621" max="15621" width="17.42578125" style="416" customWidth="1"/>
    <col min="15622" max="15622" width="16" style="416" customWidth="1"/>
    <col min="15623" max="15623" width="13.28515625" style="416" customWidth="1"/>
    <col min="15624" max="15624" width="14.28515625" style="416" customWidth="1"/>
    <col min="15625" max="15625" width="12.42578125" style="416" customWidth="1"/>
    <col min="15626" max="15626" width="11.28515625" style="416" customWidth="1"/>
    <col min="15627" max="15628" width="13.42578125" style="416" customWidth="1"/>
    <col min="15629" max="15629" width="20.42578125" style="416" customWidth="1"/>
    <col min="15630" max="15630" width="10.140625" style="416" customWidth="1"/>
    <col min="15631" max="15872" width="8.85546875" style="416"/>
    <col min="15873" max="15873" width="7.28515625" style="416" customWidth="1"/>
    <col min="15874" max="15874" width="13.140625" style="416" customWidth="1"/>
    <col min="15875" max="15875" width="13.42578125" style="416" customWidth="1"/>
    <col min="15876" max="15876" width="10.42578125" style="416" customWidth="1"/>
    <col min="15877" max="15877" width="17.42578125" style="416" customWidth="1"/>
    <col min="15878" max="15878" width="16" style="416" customWidth="1"/>
    <col min="15879" max="15879" width="13.28515625" style="416" customWidth="1"/>
    <col min="15880" max="15880" width="14.28515625" style="416" customWidth="1"/>
    <col min="15881" max="15881" width="12.42578125" style="416" customWidth="1"/>
    <col min="15882" max="15882" width="11.28515625" style="416" customWidth="1"/>
    <col min="15883" max="15884" width="13.42578125" style="416" customWidth="1"/>
    <col min="15885" max="15885" width="20.42578125" style="416" customWidth="1"/>
    <col min="15886" max="15886" width="10.140625" style="416" customWidth="1"/>
    <col min="15887" max="16128" width="8.85546875" style="416"/>
    <col min="16129" max="16129" width="7.28515625" style="416" customWidth="1"/>
    <col min="16130" max="16130" width="13.140625" style="416" customWidth="1"/>
    <col min="16131" max="16131" width="13.42578125" style="416" customWidth="1"/>
    <col min="16132" max="16132" width="10.42578125" style="416" customWidth="1"/>
    <col min="16133" max="16133" width="17.42578125" style="416" customWidth="1"/>
    <col min="16134" max="16134" width="16" style="416" customWidth="1"/>
    <col min="16135" max="16135" width="13.28515625" style="416" customWidth="1"/>
    <col min="16136" max="16136" width="14.28515625" style="416" customWidth="1"/>
    <col min="16137" max="16137" width="12.42578125" style="416" customWidth="1"/>
    <col min="16138" max="16138" width="11.28515625" style="416" customWidth="1"/>
    <col min="16139" max="16140" width="13.42578125" style="416" customWidth="1"/>
    <col min="16141" max="16141" width="20.42578125" style="416" customWidth="1"/>
    <col min="16142" max="16142" width="10.140625" style="416" customWidth="1"/>
    <col min="16143" max="16384" width="8.85546875" style="416"/>
  </cols>
  <sheetData>
    <row r="1" spans="1:14" s="960" customFormat="1" ht="26.25" x14ac:dyDescent="0.25">
      <c r="A1" s="1252" t="s">
        <v>464</v>
      </c>
      <c r="B1" s="1253"/>
      <c r="C1" s="1253"/>
      <c r="D1" s="1253"/>
      <c r="E1" s="1253"/>
      <c r="F1" s="1253"/>
      <c r="G1" s="1253"/>
      <c r="H1" s="1253"/>
      <c r="I1" s="1253"/>
      <c r="J1" s="1253"/>
      <c r="K1" s="1253"/>
      <c r="L1" s="1253"/>
      <c r="M1" s="1253"/>
      <c r="N1" s="1253"/>
    </row>
    <row r="2" spans="1:14" s="960" customFormat="1" x14ac:dyDescent="0.25">
      <c r="A2" s="1254" t="s">
        <v>92</v>
      </c>
      <c r="B2" s="1254"/>
      <c r="C2" s="1254"/>
      <c r="D2" s="1254"/>
      <c r="E2" s="1255">
        <f>'Form Sc'!C3:J3</f>
        <v>0</v>
      </c>
      <c r="F2" s="1256"/>
      <c r="G2" s="1256"/>
      <c r="H2" s="1256"/>
      <c r="I2" s="1256"/>
      <c r="J2" s="1256"/>
      <c r="K2" s="1256"/>
      <c r="L2" s="1256"/>
      <c r="M2" s="1256"/>
      <c r="N2" s="1256"/>
    </row>
    <row r="3" spans="1:14" s="960" customFormat="1" ht="30" x14ac:dyDescent="0.25">
      <c r="A3" s="1257"/>
      <c r="B3" s="1257"/>
      <c r="C3" s="1257"/>
      <c r="D3" s="1257"/>
      <c r="E3" s="1257"/>
      <c r="F3" s="1257"/>
      <c r="G3" s="1257"/>
      <c r="H3" s="1257"/>
      <c r="I3" s="1257"/>
      <c r="J3" s="1258"/>
      <c r="K3" s="961" t="s">
        <v>443</v>
      </c>
      <c r="L3" s="961" t="s">
        <v>443</v>
      </c>
      <c r="M3" s="1259"/>
      <c r="N3" s="1257"/>
    </row>
    <row r="4" spans="1:14" s="960" customFormat="1" ht="45" x14ac:dyDescent="0.25">
      <c r="A4" s="1260" t="s">
        <v>444</v>
      </c>
      <c r="B4" s="1260" t="s">
        <v>445</v>
      </c>
      <c r="C4" s="1260" t="s">
        <v>446</v>
      </c>
      <c r="D4" s="1260" t="s">
        <v>447</v>
      </c>
      <c r="E4" s="961" t="s">
        <v>465</v>
      </c>
      <c r="F4" s="961" t="s">
        <v>448</v>
      </c>
      <c r="G4" s="961" t="s">
        <v>449</v>
      </c>
      <c r="H4" s="961" t="s">
        <v>450</v>
      </c>
      <c r="I4" s="961" t="s">
        <v>451</v>
      </c>
      <c r="J4" s="961" t="s">
        <v>162</v>
      </c>
      <c r="K4" s="961" t="s">
        <v>452</v>
      </c>
      <c r="L4" s="961" t="s">
        <v>453</v>
      </c>
      <c r="M4" s="962" t="s">
        <v>454</v>
      </c>
      <c r="N4" s="962" t="s">
        <v>117</v>
      </c>
    </row>
    <row r="5" spans="1:14" s="960" customFormat="1" ht="30" x14ac:dyDescent="0.25">
      <c r="A5" s="1261"/>
      <c r="B5" s="1261"/>
      <c r="C5" s="1261"/>
      <c r="D5" s="1261"/>
      <c r="E5" s="964" t="s">
        <v>431</v>
      </c>
      <c r="F5" s="964" t="s">
        <v>431</v>
      </c>
      <c r="G5" s="964" t="s">
        <v>151</v>
      </c>
      <c r="H5" s="961" t="s">
        <v>455</v>
      </c>
      <c r="I5" s="964" t="s">
        <v>151</v>
      </c>
      <c r="J5" s="961" t="s">
        <v>456</v>
      </c>
      <c r="K5" s="961" t="s">
        <v>457</v>
      </c>
      <c r="L5" s="961" t="s">
        <v>458</v>
      </c>
      <c r="M5" s="963"/>
      <c r="N5" s="963"/>
    </row>
    <row r="6" spans="1:14" x14ac:dyDescent="0.25">
      <c r="A6" s="959">
        <v>1</v>
      </c>
      <c r="B6" s="422"/>
      <c r="C6" s="422"/>
      <c r="D6" s="422"/>
      <c r="E6" s="422"/>
      <c r="F6" s="422"/>
      <c r="G6" s="959"/>
      <c r="H6" s="959"/>
      <c r="I6" s="959"/>
      <c r="J6" s="959"/>
      <c r="K6" s="959"/>
      <c r="L6" s="959"/>
      <c r="M6" s="968"/>
      <c r="N6" s="422"/>
    </row>
    <row r="7" spans="1:14" x14ac:dyDescent="0.25">
      <c r="A7" s="959">
        <v>2</v>
      </c>
      <c r="B7" s="422"/>
      <c r="C7" s="422"/>
      <c r="D7" s="422"/>
      <c r="E7" s="422"/>
      <c r="F7" s="422"/>
      <c r="G7" s="959"/>
      <c r="H7" s="959"/>
      <c r="I7" s="959"/>
      <c r="J7" s="959"/>
      <c r="K7" s="959"/>
      <c r="L7" s="959"/>
      <c r="M7" s="422"/>
      <c r="N7" s="422"/>
    </row>
    <row r="8" spans="1:14" x14ac:dyDescent="0.25">
      <c r="A8" s="959">
        <v>3</v>
      </c>
      <c r="B8" s="422"/>
      <c r="C8" s="422"/>
      <c r="D8" s="422"/>
      <c r="E8" s="422"/>
      <c r="F8" s="422"/>
      <c r="G8" s="959"/>
      <c r="H8" s="959"/>
      <c r="I8" s="959"/>
      <c r="J8" s="959"/>
      <c r="K8" s="959"/>
      <c r="L8" s="959"/>
      <c r="M8" s="422"/>
      <c r="N8" s="422"/>
    </row>
    <row r="9" spans="1:14" x14ac:dyDescent="0.25">
      <c r="A9" s="959">
        <v>4</v>
      </c>
      <c r="B9" s="422"/>
      <c r="C9" s="422"/>
      <c r="D9" s="422"/>
      <c r="E9" s="422"/>
      <c r="F9" s="422"/>
      <c r="G9" s="959"/>
      <c r="H9" s="959"/>
      <c r="I9" s="959"/>
      <c r="J9" s="959"/>
      <c r="K9" s="959"/>
      <c r="L9" s="959"/>
      <c r="M9" s="422"/>
      <c r="N9" s="422"/>
    </row>
    <row r="10" spans="1:14" x14ac:dyDescent="0.25">
      <c r="A10" s="959">
        <v>5</v>
      </c>
      <c r="B10" s="422"/>
      <c r="C10" s="422"/>
      <c r="D10" s="422"/>
      <c r="E10" s="422"/>
      <c r="F10" s="422"/>
      <c r="G10" s="959"/>
      <c r="H10" s="959"/>
      <c r="I10" s="959"/>
      <c r="J10" s="959"/>
      <c r="K10" s="959"/>
      <c r="L10" s="959"/>
      <c r="M10" s="422"/>
      <c r="N10" s="422"/>
    </row>
    <row r="11" spans="1:14" x14ac:dyDescent="0.25">
      <c r="A11" s="959">
        <v>6</v>
      </c>
      <c r="B11" s="422"/>
      <c r="C11" s="422"/>
      <c r="D11" s="422"/>
      <c r="E11" s="422"/>
      <c r="F11" s="422"/>
      <c r="G11" s="959"/>
      <c r="H11" s="959"/>
      <c r="I11" s="959"/>
      <c r="J11" s="959"/>
      <c r="K11" s="959"/>
      <c r="L11" s="959"/>
      <c r="M11" s="422"/>
      <c r="N11" s="422"/>
    </row>
    <row r="12" spans="1:14" x14ac:dyDescent="0.25">
      <c r="A12" s="959">
        <v>7</v>
      </c>
      <c r="B12" s="422"/>
      <c r="C12" s="422"/>
      <c r="D12" s="422"/>
      <c r="E12" s="422"/>
      <c r="F12" s="422"/>
      <c r="G12" s="959"/>
      <c r="H12" s="959"/>
      <c r="I12" s="959"/>
      <c r="J12" s="959"/>
      <c r="K12" s="959"/>
      <c r="L12" s="959"/>
      <c r="M12" s="969"/>
      <c r="N12" s="422"/>
    </row>
    <row r="13" spans="1:14" x14ac:dyDescent="0.25">
      <c r="A13" s="959">
        <v>8</v>
      </c>
      <c r="B13" s="422"/>
      <c r="C13" s="422"/>
      <c r="D13" s="422"/>
      <c r="E13" s="422"/>
      <c r="F13" s="422"/>
      <c r="G13" s="959"/>
      <c r="H13" s="959"/>
      <c r="I13" s="959"/>
      <c r="J13" s="959"/>
      <c r="K13" s="959"/>
      <c r="L13" s="959"/>
      <c r="M13" s="422"/>
      <c r="N13" s="422"/>
    </row>
    <row r="14" spans="1:14" x14ac:dyDescent="0.25">
      <c r="A14" s="959">
        <v>9</v>
      </c>
      <c r="B14" s="422"/>
      <c r="C14" s="422"/>
      <c r="D14" s="422"/>
      <c r="E14" s="422"/>
      <c r="F14" s="422"/>
      <c r="G14" s="959"/>
      <c r="H14" s="959"/>
      <c r="I14" s="959"/>
      <c r="J14" s="959"/>
      <c r="K14" s="959"/>
      <c r="L14" s="959"/>
      <c r="M14" s="422"/>
      <c r="N14" s="422"/>
    </row>
    <row r="15" spans="1:14" x14ac:dyDescent="0.25">
      <c r="A15" s="959">
        <v>10</v>
      </c>
      <c r="B15" s="422"/>
      <c r="C15" s="422"/>
      <c r="D15" s="422"/>
      <c r="E15" s="422"/>
      <c r="F15" s="422"/>
      <c r="G15" s="959"/>
      <c r="H15" s="959"/>
      <c r="I15" s="959"/>
      <c r="J15" s="959"/>
      <c r="K15" s="959"/>
      <c r="L15" s="959"/>
      <c r="M15" s="422"/>
      <c r="N15" s="422"/>
    </row>
    <row r="16" spans="1:14" x14ac:dyDescent="0.25">
      <c r="A16" s="959">
        <v>11</v>
      </c>
      <c r="B16" s="422"/>
      <c r="C16" s="422"/>
      <c r="D16" s="422"/>
      <c r="E16" s="422"/>
      <c r="F16" s="422"/>
      <c r="G16" s="959"/>
      <c r="H16" s="959"/>
      <c r="I16" s="959"/>
      <c r="J16" s="959"/>
      <c r="K16" s="959"/>
      <c r="L16" s="959"/>
      <c r="M16" s="422"/>
      <c r="N16" s="422"/>
    </row>
    <row r="17" spans="1:14" x14ac:dyDescent="0.25">
      <c r="A17" s="959">
        <v>12</v>
      </c>
      <c r="B17" s="422"/>
      <c r="C17" s="422"/>
      <c r="D17" s="422"/>
      <c r="E17" s="422"/>
      <c r="F17" s="422"/>
      <c r="G17" s="959"/>
      <c r="H17" s="959"/>
      <c r="I17" s="959"/>
      <c r="J17" s="959"/>
      <c r="K17" s="959"/>
      <c r="L17" s="959"/>
      <c r="M17" s="422"/>
      <c r="N17" s="422"/>
    </row>
    <row r="18" spans="1:14" x14ac:dyDescent="0.25">
      <c r="A18" s="959">
        <v>13</v>
      </c>
      <c r="B18" s="422"/>
      <c r="C18" s="422"/>
      <c r="D18" s="422"/>
      <c r="E18" s="422"/>
      <c r="F18" s="422"/>
      <c r="G18" s="959"/>
      <c r="H18" s="959"/>
      <c r="I18" s="959"/>
      <c r="J18" s="959"/>
      <c r="K18" s="959"/>
      <c r="L18" s="959"/>
      <c r="M18" s="422"/>
      <c r="N18" s="422"/>
    </row>
    <row r="19" spans="1:14" x14ac:dyDescent="0.25">
      <c r="A19" s="959">
        <v>14</v>
      </c>
      <c r="B19" s="422"/>
      <c r="C19" s="422"/>
      <c r="D19" s="422"/>
      <c r="E19" s="422"/>
      <c r="F19" s="422"/>
      <c r="G19" s="959"/>
      <c r="H19" s="959"/>
      <c r="I19" s="959"/>
      <c r="J19" s="959"/>
      <c r="K19" s="959"/>
      <c r="L19" s="959"/>
      <c r="M19" s="422"/>
      <c r="N19" s="422"/>
    </row>
    <row r="20" spans="1:14" x14ac:dyDescent="0.25">
      <c r="A20" s="959">
        <v>15</v>
      </c>
      <c r="B20" s="422"/>
      <c r="C20" s="422"/>
      <c r="D20" s="422"/>
      <c r="E20" s="422"/>
      <c r="F20" s="422"/>
      <c r="G20" s="959"/>
      <c r="H20" s="959"/>
      <c r="I20" s="959"/>
      <c r="J20" s="959"/>
      <c r="K20" s="959"/>
      <c r="L20" s="959"/>
      <c r="M20" s="422"/>
      <c r="N20" s="422"/>
    </row>
    <row r="21" spans="1:14" x14ac:dyDescent="0.25">
      <c r="A21" s="959">
        <v>16</v>
      </c>
      <c r="B21" s="422"/>
      <c r="C21" s="422"/>
      <c r="D21" s="422"/>
      <c r="E21" s="422"/>
      <c r="F21" s="422"/>
      <c r="G21" s="959"/>
      <c r="H21" s="959"/>
      <c r="I21" s="959"/>
      <c r="J21" s="959"/>
      <c r="K21" s="959"/>
      <c r="L21" s="959"/>
      <c r="M21" s="422"/>
      <c r="N21" s="422"/>
    </row>
    <row r="22" spans="1:14" x14ac:dyDescent="0.25">
      <c r="A22" s="959">
        <v>17</v>
      </c>
      <c r="B22" s="422"/>
      <c r="C22" s="422"/>
      <c r="D22" s="422"/>
      <c r="E22" s="422"/>
      <c r="F22" s="422"/>
      <c r="G22" s="959"/>
      <c r="H22" s="959"/>
      <c r="I22" s="959"/>
      <c r="J22" s="959"/>
      <c r="K22" s="959"/>
      <c r="L22" s="959"/>
      <c r="M22" s="422"/>
      <c r="N22" s="422"/>
    </row>
    <row r="23" spans="1:14" x14ac:dyDescent="0.25">
      <c r="A23" s="959">
        <v>18</v>
      </c>
      <c r="B23" s="422"/>
      <c r="C23" s="422"/>
      <c r="D23" s="422"/>
      <c r="E23" s="422"/>
      <c r="F23" s="422"/>
      <c r="G23" s="959"/>
      <c r="H23" s="959"/>
      <c r="I23" s="959"/>
      <c r="J23" s="959"/>
      <c r="K23" s="959"/>
      <c r="L23" s="959"/>
      <c r="M23" s="422"/>
      <c r="N23" s="422"/>
    </row>
    <row r="24" spans="1:14" x14ac:dyDescent="0.25">
      <c r="A24" s="959">
        <v>19</v>
      </c>
      <c r="B24" s="422"/>
      <c r="C24" s="422"/>
      <c r="D24" s="422"/>
      <c r="E24" s="422"/>
      <c r="F24" s="422"/>
      <c r="G24" s="959"/>
      <c r="H24" s="959"/>
      <c r="I24" s="959"/>
      <c r="J24" s="959"/>
      <c r="K24" s="959"/>
      <c r="L24" s="959"/>
      <c r="M24" s="422"/>
      <c r="N24" s="422"/>
    </row>
    <row r="25" spans="1:14" x14ac:dyDescent="0.25">
      <c r="A25" s="959">
        <v>20</v>
      </c>
      <c r="B25" s="422"/>
      <c r="C25" s="422"/>
      <c r="D25" s="422"/>
      <c r="E25" s="422"/>
      <c r="F25" s="422"/>
      <c r="G25" s="959"/>
      <c r="H25" s="959"/>
      <c r="I25" s="959"/>
      <c r="J25" s="959"/>
      <c r="K25" s="959"/>
      <c r="L25" s="959"/>
      <c r="M25" s="422"/>
      <c r="N25" s="422"/>
    </row>
    <row r="26" spans="1:14" x14ac:dyDescent="0.25">
      <c r="A26" s="959">
        <v>21</v>
      </c>
      <c r="B26" s="422"/>
      <c r="C26" s="422"/>
      <c r="D26" s="422"/>
      <c r="E26" s="422"/>
      <c r="F26" s="422"/>
      <c r="G26" s="959"/>
      <c r="H26" s="959"/>
      <c r="I26" s="959"/>
      <c r="J26" s="959"/>
      <c r="K26" s="959"/>
      <c r="L26" s="959"/>
      <c r="M26" s="422"/>
      <c r="N26" s="422"/>
    </row>
    <row r="27" spans="1:14" s="960" customFormat="1" x14ac:dyDescent="0.25">
      <c r="A27" s="1249" t="s">
        <v>459</v>
      </c>
      <c r="B27" s="1250"/>
      <c r="C27" s="1250"/>
      <c r="D27" s="1250"/>
      <c r="E27" s="1250"/>
      <c r="F27" s="1251"/>
      <c r="G27" s="965">
        <f t="shared" ref="G27:L27" si="0">SUM(G6:G26)</f>
        <v>0</v>
      </c>
      <c r="H27" s="965">
        <f t="shared" si="0"/>
        <v>0</v>
      </c>
      <c r="I27" s="965">
        <f t="shared" si="0"/>
        <v>0</v>
      </c>
      <c r="J27" s="965">
        <f t="shared" si="0"/>
        <v>0</v>
      </c>
      <c r="K27" s="965">
        <f t="shared" si="0"/>
        <v>0</v>
      </c>
      <c r="L27" s="965">
        <f t="shared" si="0"/>
        <v>0</v>
      </c>
      <c r="M27" s="966"/>
      <c r="N27" s="966"/>
    </row>
    <row r="28" spans="1:14" s="960" customFormat="1" x14ac:dyDescent="0.25">
      <c r="A28" s="967" t="s">
        <v>460</v>
      </c>
      <c r="B28" s="960" t="s">
        <v>461</v>
      </c>
      <c r="G28" s="967"/>
      <c r="H28" s="967"/>
      <c r="I28" s="967"/>
      <c r="J28" s="967"/>
      <c r="K28" s="967"/>
      <c r="L28" s="967"/>
    </row>
    <row r="29" spans="1:14" s="960" customFormat="1" x14ac:dyDescent="0.25">
      <c r="A29" s="967" t="s">
        <v>462</v>
      </c>
      <c r="B29" s="960" t="s">
        <v>463</v>
      </c>
      <c r="G29" s="967"/>
      <c r="H29" s="967"/>
      <c r="I29" s="967"/>
      <c r="J29" s="967"/>
      <c r="K29" s="967"/>
      <c r="L29" s="967"/>
    </row>
  </sheetData>
  <sheetProtection password="DCBB" sheet="1" objects="1" scenarios="1"/>
  <mergeCells count="10">
    <mergeCell ref="A27:F27"/>
    <mergeCell ref="A1:N1"/>
    <mergeCell ref="A2:D2"/>
    <mergeCell ref="E2:N2"/>
    <mergeCell ref="A3:J3"/>
    <mergeCell ref="M3:N3"/>
    <mergeCell ref="A4:A5"/>
    <mergeCell ref="B4:B5"/>
    <mergeCell ref="C4:C5"/>
    <mergeCell ref="D4:D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I17" sqref="I17"/>
    </sheetView>
  </sheetViews>
  <sheetFormatPr defaultRowHeight="15" x14ac:dyDescent="0.25"/>
  <cols>
    <col min="1" max="1" width="8" style="416" customWidth="1"/>
    <col min="2" max="2" width="13.85546875" style="416" customWidth="1"/>
    <col min="3" max="3" width="11.7109375" style="416" customWidth="1"/>
    <col min="4" max="4" width="8.85546875" style="416"/>
    <col min="5" max="5" width="16.42578125" style="416" customWidth="1"/>
    <col min="6" max="6" width="11.5703125" style="416" customWidth="1"/>
    <col min="7" max="7" width="13.28515625" style="416" customWidth="1"/>
    <col min="8" max="8" width="10.7109375" style="416" customWidth="1"/>
    <col min="9" max="9" width="11.28515625" style="416" customWidth="1"/>
    <col min="10" max="10" width="13.28515625" style="416" customWidth="1"/>
    <col min="11" max="11" width="12.85546875" style="416" customWidth="1"/>
    <col min="12" max="12" width="20" style="416" customWidth="1"/>
    <col min="13" max="13" width="24.85546875" style="416" customWidth="1"/>
    <col min="14" max="256" width="8.85546875" style="416"/>
    <col min="257" max="257" width="8" style="416" customWidth="1"/>
    <col min="258" max="258" width="13.85546875" style="416" customWidth="1"/>
    <col min="259" max="259" width="11.7109375" style="416" customWidth="1"/>
    <col min="260" max="260" width="8.85546875" style="416"/>
    <col min="261" max="261" width="11.85546875" style="416" customWidth="1"/>
    <col min="262" max="262" width="11.5703125" style="416" customWidth="1"/>
    <col min="263" max="263" width="13.28515625" style="416" customWidth="1"/>
    <col min="264" max="264" width="10.7109375" style="416" customWidth="1"/>
    <col min="265" max="265" width="11.28515625" style="416" customWidth="1"/>
    <col min="266" max="266" width="13.28515625" style="416" customWidth="1"/>
    <col min="267" max="267" width="12.85546875" style="416" customWidth="1"/>
    <col min="268" max="268" width="11.5703125" style="416" customWidth="1"/>
    <col min="269" max="269" width="11.7109375" style="416" customWidth="1"/>
    <col min="270" max="512" width="8.85546875" style="416"/>
    <col min="513" max="513" width="8" style="416" customWidth="1"/>
    <col min="514" max="514" width="13.85546875" style="416" customWidth="1"/>
    <col min="515" max="515" width="11.7109375" style="416" customWidth="1"/>
    <col min="516" max="516" width="8.85546875" style="416"/>
    <col min="517" max="517" width="11.85546875" style="416" customWidth="1"/>
    <col min="518" max="518" width="11.5703125" style="416" customWidth="1"/>
    <col min="519" max="519" width="13.28515625" style="416" customWidth="1"/>
    <col min="520" max="520" width="10.7109375" style="416" customWidth="1"/>
    <col min="521" max="521" width="11.28515625" style="416" customWidth="1"/>
    <col min="522" max="522" width="13.28515625" style="416" customWidth="1"/>
    <col min="523" max="523" width="12.85546875" style="416" customWidth="1"/>
    <col min="524" max="524" width="11.5703125" style="416" customWidth="1"/>
    <col min="525" max="525" width="11.7109375" style="416" customWidth="1"/>
    <col min="526" max="768" width="8.85546875" style="416"/>
    <col min="769" max="769" width="8" style="416" customWidth="1"/>
    <col min="770" max="770" width="13.85546875" style="416" customWidth="1"/>
    <col min="771" max="771" width="11.7109375" style="416" customWidth="1"/>
    <col min="772" max="772" width="8.85546875" style="416"/>
    <col min="773" max="773" width="11.85546875" style="416" customWidth="1"/>
    <col min="774" max="774" width="11.5703125" style="416" customWidth="1"/>
    <col min="775" max="775" width="13.28515625" style="416" customWidth="1"/>
    <col min="776" max="776" width="10.7109375" style="416" customWidth="1"/>
    <col min="777" max="777" width="11.28515625" style="416" customWidth="1"/>
    <col min="778" max="778" width="13.28515625" style="416" customWidth="1"/>
    <col min="779" max="779" width="12.85546875" style="416" customWidth="1"/>
    <col min="780" max="780" width="11.5703125" style="416" customWidth="1"/>
    <col min="781" max="781" width="11.7109375" style="416" customWidth="1"/>
    <col min="782" max="1024" width="8.85546875" style="416"/>
    <col min="1025" max="1025" width="8" style="416" customWidth="1"/>
    <col min="1026" max="1026" width="13.85546875" style="416" customWidth="1"/>
    <col min="1027" max="1027" width="11.7109375" style="416" customWidth="1"/>
    <col min="1028" max="1028" width="8.85546875" style="416"/>
    <col min="1029" max="1029" width="11.85546875" style="416" customWidth="1"/>
    <col min="1030" max="1030" width="11.5703125" style="416" customWidth="1"/>
    <col min="1031" max="1031" width="13.28515625" style="416" customWidth="1"/>
    <col min="1032" max="1032" width="10.7109375" style="416" customWidth="1"/>
    <col min="1033" max="1033" width="11.28515625" style="416" customWidth="1"/>
    <col min="1034" max="1034" width="13.28515625" style="416" customWidth="1"/>
    <col min="1035" max="1035" width="12.85546875" style="416" customWidth="1"/>
    <col min="1036" max="1036" width="11.5703125" style="416" customWidth="1"/>
    <col min="1037" max="1037" width="11.7109375" style="416" customWidth="1"/>
    <col min="1038" max="1280" width="8.85546875" style="416"/>
    <col min="1281" max="1281" width="8" style="416" customWidth="1"/>
    <col min="1282" max="1282" width="13.85546875" style="416" customWidth="1"/>
    <col min="1283" max="1283" width="11.7109375" style="416" customWidth="1"/>
    <col min="1284" max="1284" width="8.85546875" style="416"/>
    <col min="1285" max="1285" width="11.85546875" style="416" customWidth="1"/>
    <col min="1286" max="1286" width="11.5703125" style="416" customWidth="1"/>
    <col min="1287" max="1287" width="13.28515625" style="416" customWidth="1"/>
    <col min="1288" max="1288" width="10.7109375" style="416" customWidth="1"/>
    <col min="1289" max="1289" width="11.28515625" style="416" customWidth="1"/>
    <col min="1290" max="1290" width="13.28515625" style="416" customWidth="1"/>
    <col min="1291" max="1291" width="12.85546875" style="416" customWidth="1"/>
    <col min="1292" max="1292" width="11.5703125" style="416" customWidth="1"/>
    <col min="1293" max="1293" width="11.7109375" style="416" customWidth="1"/>
    <col min="1294" max="1536" width="8.85546875" style="416"/>
    <col min="1537" max="1537" width="8" style="416" customWidth="1"/>
    <col min="1538" max="1538" width="13.85546875" style="416" customWidth="1"/>
    <col min="1539" max="1539" width="11.7109375" style="416" customWidth="1"/>
    <col min="1540" max="1540" width="8.85546875" style="416"/>
    <col min="1541" max="1541" width="11.85546875" style="416" customWidth="1"/>
    <col min="1542" max="1542" width="11.5703125" style="416" customWidth="1"/>
    <col min="1543" max="1543" width="13.28515625" style="416" customWidth="1"/>
    <col min="1544" max="1544" width="10.7109375" style="416" customWidth="1"/>
    <col min="1545" max="1545" width="11.28515625" style="416" customWidth="1"/>
    <col min="1546" max="1546" width="13.28515625" style="416" customWidth="1"/>
    <col min="1547" max="1547" width="12.85546875" style="416" customWidth="1"/>
    <col min="1548" max="1548" width="11.5703125" style="416" customWidth="1"/>
    <col min="1549" max="1549" width="11.7109375" style="416" customWidth="1"/>
    <col min="1550" max="1792" width="8.85546875" style="416"/>
    <col min="1793" max="1793" width="8" style="416" customWidth="1"/>
    <col min="1794" max="1794" width="13.85546875" style="416" customWidth="1"/>
    <col min="1795" max="1795" width="11.7109375" style="416" customWidth="1"/>
    <col min="1796" max="1796" width="8.85546875" style="416"/>
    <col min="1797" max="1797" width="11.85546875" style="416" customWidth="1"/>
    <col min="1798" max="1798" width="11.5703125" style="416" customWidth="1"/>
    <col min="1799" max="1799" width="13.28515625" style="416" customWidth="1"/>
    <col min="1800" max="1800" width="10.7109375" style="416" customWidth="1"/>
    <col min="1801" max="1801" width="11.28515625" style="416" customWidth="1"/>
    <col min="1802" max="1802" width="13.28515625" style="416" customWidth="1"/>
    <col min="1803" max="1803" width="12.85546875" style="416" customWidth="1"/>
    <col min="1804" max="1804" width="11.5703125" style="416" customWidth="1"/>
    <col min="1805" max="1805" width="11.7109375" style="416" customWidth="1"/>
    <col min="1806" max="2048" width="8.85546875" style="416"/>
    <col min="2049" max="2049" width="8" style="416" customWidth="1"/>
    <col min="2050" max="2050" width="13.85546875" style="416" customWidth="1"/>
    <col min="2051" max="2051" width="11.7109375" style="416" customWidth="1"/>
    <col min="2052" max="2052" width="8.85546875" style="416"/>
    <col min="2053" max="2053" width="11.85546875" style="416" customWidth="1"/>
    <col min="2054" max="2054" width="11.5703125" style="416" customWidth="1"/>
    <col min="2055" max="2055" width="13.28515625" style="416" customWidth="1"/>
    <col min="2056" max="2056" width="10.7109375" style="416" customWidth="1"/>
    <col min="2057" max="2057" width="11.28515625" style="416" customWidth="1"/>
    <col min="2058" max="2058" width="13.28515625" style="416" customWidth="1"/>
    <col min="2059" max="2059" width="12.85546875" style="416" customWidth="1"/>
    <col min="2060" max="2060" width="11.5703125" style="416" customWidth="1"/>
    <col min="2061" max="2061" width="11.7109375" style="416" customWidth="1"/>
    <col min="2062" max="2304" width="8.85546875" style="416"/>
    <col min="2305" max="2305" width="8" style="416" customWidth="1"/>
    <col min="2306" max="2306" width="13.85546875" style="416" customWidth="1"/>
    <col min="2307" max="2307" width="11.7109375" style="416" customWidth="1"/>
    <col min="2308" max="2308" width="8.85546875" style="416"/>
    <col min="2309" max="2309" width="11.85546875" style="416" customWidth="1"/>
    <col min="2310" max="2310" width="11.5703125" style="416" customWidth="1"/>
    <col min="2311" max="2311" width="13.28515625" style="416" customWidth="1"/>
    <col min="2312" max="2312" width="10.7109375" style="416" customWidth="1"/>
    <col min="2313" max="2313" width="11.28515625" style="416" customWidth="1"/>
    <col min="2314" max="2314" width="13.28515625" style="416" customWidth="1"/>
    <col min="2315" max="2315" width="12.85546875" style="416" customWidth="1"/>
    <col min="2316" max="2316" width="11.5703125" style="416" customWidth="1"/>
    <col min="2317" max="2317" width="11.7109375" style="416" customWidth="1"/>
    <col min="2318" max="2560" width="8.85546875" style="416"/>
    <col min="2561" max="2561" width="8" style="416" customWidth="1"/>
    <col min="2562" max="2562" width="13.85546875" style="416" customWidth="1"/>
    <col min="2563" max="2563" width="11.7109375" style="416" customWidth="1"/>
    <col min="2564" max="2564" width="8.85546875" style="416"/>
    <col min="2565" max="2565" width="11.85546875" style="416" customWidth="1"/>
    <col min="2566" max="2566" width="11.5703125" style="416" customWidth="1"/>
    <col min="2567" max="2567" width="13.28515625" style="416" customWidth="1"/>
    <col min="2568" max="2568" width="10.7109375" style="416" customWidth="1"/>
    <col min="2569" max="2569" width="11.28515625" style="416" customWidth="1"/>
    <col min="2570" max="2570" width="13.28515625" style="416" customWidth="1"/>
    <col min="2571" max="2571" width="12.85546875" style="416" customWidth="1"/>
    <col min="2572" max="2572" width="11.5703125" style="416" customWidth="1"/>
    <col min="2573" max="2573" width="11.7109375" style="416" customWidth="1"/>
    <col min="2574" max="2816" width="8.85546875" style="416"/>
    <col min="2817" max="2817" width="8" style="416" customWidth="1"/>
    <col min="2818" max="2818" width="13.85546875" style="416" customWidth="1"/>
    <col min="2819" max="2819" width="11.7109375" style="416" customWidth="1"/>
    <col min="2820" max="2820" width="8.85546875" style="416"/>
    <col min="2821" max="2821" width="11.85546875" style="416" customWidth="1"/>
    <col min="2822" max="2822" width="11.5703125" style="416" customWidth="1"/>
    <col min="2823" max="2823" width="13.28515625" style="416" customWidth="1"/>
    <col min="2824" max="2824" width="10.7109375" style="416" customWidth="1"/>
    <col min="2825" max="2825" width="11.28515625" style="416" customWidth="1"/>
    <col min="2826" max="2826" width="13.28515625" style="416" customWidth="1"/>
    <col min="2827" max="2827" width="12.85546875" style="416" customWidth="1"/>
    <col min="2828" max="2828" width="11.5703125" style="416" customWidth="1"/>
    <col min="2829" max="2829" width="11.7109375" style="416" customWidth="1"/>
    <col min="2830" max="3072" width="8.85546875" style="416"/>
    <col min="3073" max="3073" width="8" style="416" customWidth="1"/>
    <col min="3074" max="3074" width="13.85546875" style="416" customWidth="1"/>
    <col min="3075" max="3075" width="11.7109375" style="416" customWidth="1"/>
    <col min="3076" max="3076" width="8.85546875" style="416"/>
    <col min="3077" max="3077" width="11.85546875" style="416" customWidth="1"/>
    <col min="3078" max="3078" width="11.5703125" style="416" customWidth="1"/>
    <col min="3079" max="3079" width="13.28515625" style="416" customWidth="1"/>
    <col min="3080" max="3080" width="10.7109375" style="416" customWidth="1"/>
    <col min="3081" max="3081" width="11.28515625" style="416" customWidth="1"/>
    <col min="3082" max="3082" width="13.28515625" style="416" customWidth="1"/>
    <col min="3083" max="3083" width="12.85546875" style="416" customWidth="1"/>
    <col min="3084" max="3084" width="11.5703125" style="416" customWidth="1"/>
    <col min="3085" max="3085" width="11.7109375" style="416" customWidth="1"/>
    <col min="3086" max="3328" width="8.85546875" style="416"/>
    <col min="3329" max="3329" width="8" style="416" customWidth="1"/>
    <col min="3330" max="3330" width="13.85546875" style="416" customWidth="1"/>
    <col min="3331" max="3331" width="11.7109375" style="416" customWidth="1"/>
    <col min="3332" max="3332" width="8.85546875" style="416"/>
    <col min="3333" max="3333" width="11.85546875" style="416" customWidth="1"/>
    <col min="3334" max="3334" width="11.5703125" style="416" customWidth="1"/>
    <col min="3335" max="3335" width="13.28515625" style="416" customWidth="1"/>
    <col min="3336" max="3336" width="10.7109375" style="416" customWidth="1"/>
    <col min="3337" max="3337" width="11.28515625" style="416" customWidth="1"/>
    <col min="3338" max="3338" width="13.28515625" style="416" customWidth="1"/>
    <col min="3339" max="3339" width="12.85546875" style="416" customWidth="1"/>
    <col min="3340" max="3340" width="11.5703125" style="416" customWidth="1"/>
    <col min="3341" max="3341" width="11.7109375" style="416" customWidth="1"/>
    <col min="3342" max="3584" width="8.85546875" style="416"/>
    <col min="3585" max="3585" width="8" style="416" customWidth="1"/>
    <col min="3586" max="3586" width="13.85546875" style="416" customWidth="1"/>
    <col min="3587" max="3587" width="11.7109375" style="416" customWidth="1"/>
    <col min="3588" max="3588" width="8.85546875" style="416"/>
    <col min="3589" max="3589" width="11.85546875" style="416" customWidth="1"/>
    <col min="3590" max="3590" width="11.5703125" style="416" customWidth="1"/>
    <col min="3591" max="3591" width="13.28515625" style="416" customWidth="1"/>
    <col min="3592" max="3592" width="10.7109375" style="416" customWidth="1"/>
    <col min="3593" max="3593" width="11.28515625" style="416" customWidth="1"/>
    <col min="3594" max="3594" width="13.28515625" style="416" customWidth="1"/>
    <col min="3595" max="3595" width="12.85546875" style="416" customWidth="1"/>
    <col min="3596" max="3596" width="11.5703125" style="416" customWidth="1"/>
    <col min="3597" max="3597" width="11.7109375" style="416" customWidth="1"/>
    <col min="3598" max="3840" width="8.85546875" style="416"/>
    <col min="3841" max="3841" width="8" style="416" customWidth="1"/>
    <col min="3842" max="3842" width="13.85546875" style="416" customWidth="1"/>
    <col min="3843" max="3843" width="11.7109375" style="416" customWidth="1"/>
    <col min="3844" max="3844" width="8.85546875" style="416"/>
    <col min="3845" max="3845" width="11.85546875" style="416" customWidth="1"/>
    <col min="3846" max="3846" width="11.5703125" style="416" customWidth="1"/>
    <col min="3847" max="3847" width="13.28515625" style="416" customWidth="1"/>
    <col min="3848" max="3848" width="10.7109375" style="416" customWidth="1"/>
    <col min="3849" max="3849" width="11.28515625" style="416" customWidth="1"/>
    <col min="3850" max="3850" width="13.28515625" style="416" customWidth="1"/>
    <col min="3851" max="3851" width="12.85546875" style="416" customWidth="1"/>
    <col min="3852" max="3852" width="11.5703125" style="416" customWidth="1"/>
    <col min="3853" max="3853" width="11.7109375" style="416" customWidth="1"/>
    <col min="3854" max="4096" width="8.85546875" style="416"/>
    <col min="4097" max="4097" width="8" style="416" customWidth="1"/>
    <col min="4098" max="4098" width="13.85546875" style="416" customWidth="1"/>
    <col min="4099" max="4099" width="11.7109375" style="416" customWidth="1"/>
    <col min="4100" max="4100" width="8.85546875" style="416"/>
    <col min="4101" max="4101" width="11.85546875" style="416" customWidth="1"/>
    <col min="4102" max="4102" width="11.5703125" style="416" customWidth="1"/>
    <col min="4103" max="4103" width="13.28515625" style="416" customWidth="1"/>
    <col min="4104" max="4104" width="10.7109375" style="416" customWidth="1"/>
    <col min="4105" max="4105" width="11.28515625" style="416" customWidth="1"/>
    <col min="4106" max="4106" width="13.28515625" style="416" customWidth="1"/>
    <col min="4107" max="4107" width="12.85546875" style="416" customWidth="1"/>
    <col min="4108" max="4108" width="11.5703125" style="416" customWidth="1"/>
    <col min="4109" max="4109" width="11.7109375" style="416" customWidth="1"/>
    <col min="4110" max="4352" width="8.85546875" style="416"/>
    <col min="4353" max="4353" width="8" style="416" customWidth="1"/>
    <col min="4354" max="4354" width="13.85546875" style="416" customWidth="1"/>
    <col min="4355" max="4355" width="11.7109375" style="416" customWidth="1"/>
    <col min="4356" max="4356" width="8.85546875" style="416"/>
    <col min="4357" max="4357" width="11.85546875" style="416" customWidth="1"/>
    <col min="4358" max="4358" width="11.5703125" style="416" customWidth="1"/>
    <col min="4359" max="4359" width="13.28515625" style="416" customWidth="1"/>
    <col min="4360" max="4360" width="10.7109375" style="416" customWidth="1"/>
    <col min="4361" max="4361" width="11.28515625" style="416" customWidth="1"/>
    <col min="4362" max="4362" width="13.28515625" style="416" customWidth="1"/>
    <col min="4363" max="4363" width="12.85546875" style="416" customWidth="1"/>
    <col min="4364" max="4364" width="11.5703125" style="416" customWidth="1"/>
    <col min="4365" max="4365" width="11.7109375" style="416" customWidth="1"/>
    <col min="4366" max="4608" width="8.85546875" style="416"/>
    <col min="4609" max="4609" width="8" style="416" customWidth="1"/>
    <col min="4610" max="4610" width="13.85546875" style="416" customWidth="1"/>
    <col min="4611" max="4611" width="11.7109375" style="416" customWidth="1"/>
    <col min="4612" max="4612" width="8.85546875" style="416"/>
    <col min="4613" max="4613" width="11.85546875" style="416" customWidth="1"/>
    <col min="4614" max="4614" width="11.5703125" style="416" customWidth="1"/>
    <col min="4615" max="4615" width="13.28515625" style="416" customWidth="1"/>
    <col min="4616" max="4616" width="10.7109375" style="416" customWidth="1"/>
    <col min="4617" max="4617" width="11.28515625" style="416" customWidth="1"/>
    <col min="4618" max="4618" width="13.28515625" style="416" customWidth="1"/>
    <col min="4619" max="4619" width="12.85546875" style="416" customWidth="1"/>
    <col min="4620" max="4620" width="11.5703125" style="416" customWidth="1"/>
    <col min="4621" max="4621" width="11.7109375" style="416" customWidth="1"/>
    <col min="4622" max="4864" width="8.85546875" style="416"/>
    <col min="4865" max="4865" width="8" style="416" customWidth="1"/>
    <col min="4866" max="4866" width="13.85546875" style="416" customWidth="1"/>
    <col min="4867" max="4867" width="11.7109375" style="416" customWidth="1"/>
    <col min="4868" max="4868" width="8.85546875" style="416"/>
    <col min="4869" max="4869" width="11.85546875" style="416" customWidth="1"/>
    <col min="4870" max="4870" width="11.5703125" style="416" customWidth="1"/>
    <col min="4871" max="4871" width="13.28515625" style="416" customWidth="1"/>
    <col min="4872" max="4872" width="10.7109375" style="416" customWidth="1"/>
    <col min="4873" max="4873" width="11.28515625" style="416" customWidth="1"/>
    <col min="4874" max="4874" width="13.28515625" style="416" customWidth="1"/>
    <col min="4875" max="4875" width="12.85546875" style="416" customWidth="1"/>
    <col min="4876" max="4876" width="11.5703125" style="416" customWidth="1"/>
    <col min="4877" max="4877" width="11.7109375" style="416" customWidth="1"/>
    <col min="4878" max="5120" width="8.85546875" style="416"/>
    <col min="5121" max="5121" width="8" style="416" customWidth="1"/>
    <col min="5122" max="5122" width="13.85546875" style="416" customWidth="1"/>
    <col min="5123" max="5123" width="11.7109375" style="416" customWidth="1"/>
    <col min="5124" max="5124" width="8.85546875" style="416"/>
    <col min="5125" max="5125" width="11.85546875" style="416" customWidth="1"/>
    <col min="5126" max="5126" width="11.5703125" style="416" customWidth="1"/>
    <col min="5127" max="5127" width="13.28515625" style="416" customWidth="1"/>
    <col min="5128" max="5128" width="10.7109375" style="416" customWidth="1"/>
    <col min="5129" max="5129" width="11.28515625" style="416" customWidth="1"/>
    <col min="5130" max="5130" width="13.28515625" style="416" customWidth="1"/>
    <col min="5131" max="5131" width="12.85546875" style="416" customWidth="1"/>
    <col min="5132" max="5132" width="11.5703125" style="416" customWidth="1"/>
    <col min="5133" max="5133" width="11.7109375" style="416" customWidth="1"/>
    <col min="5134" max="5376" width="8.85546875" style="416"/>
    <col min="5377" max="5377" width="8" style="416" customWidth="1"/>
    <col min="5378" max="5378" width="13.85546875" style="416" customWidth="1"/>
    <col min="5379" max="5379" width="11.7109375" style="416" customWidth="1"/>
    <col min="5380" max="5380" width="8.85546875" style="416"/>
    <col min="5381" max="5381" width="11.85546875" style="416" customWidth="1"/>
    <col min="5382" max="5382" width="11.5703125" style="416" customWidth="1"/>
    <col min="5383" max="5383" width="13.28515625" style="416" customWidth="1"/>
    <col min="5384" max="5384" width="10.7109375" style="416" customWidth="1"/>
    <col min="5385" max="5385" width="11.28515625" style="416" customWidth="1"/>
    <col min="5386" max="5386" width="13.28515625" style="416" customWidth="1"/>
    <col min="5387" max="5387" width="12.85546875" style="416" customWidth="1"/>
    <col min="5388" max="5388" width="11.5703125" style="416" customWidth="1"/>
    <col min="5389" max="5389" width="11.7109375" style="416" customWidth="1"/>
    <col min="5390" max="5632" width="8.85546875" style="416"/>
    <col min="5633" max="5633" width="8" style="416" customWidth="1"/>
    <col min="5634" max="5634" width="13.85546875" style="416" customWidth="1"/>
    <col min="5635" max="5635" width="11.7109375" style="416" customWidth="1"/>
    <col min="5636" max="5636" width="8.85546875" style="416"/>
    <col min="5637" max="5637" width="11.85546875" style="416" customWidth="1"/>
    <col min="5638" max="5638" width="11.5703125" style="416" customWidth="1"/>
    <col min="5639" max="5639" width="13.28515625" style="416" customWidth="1"/>
    <col min="5640" max="5640" width="10.7109375" style="416" customWidth="1"/>
    <col min="5641" max="5641" width="11.28515625" style="416" customWidth="1"/>
    <col min="5642" max="5642" width="13.28515625" style="416" customWidth="1"/>
    <col min="5643" max="5643" width="12.85546875" style="416" customWidth="1"/>
    <col min="5644" max="5644" width="11.5703125" style="416" customWidth="1"/>
    <col min="5645" max="5645" width="11.7109375" style="416" customWidth="1"/>
    <col min="5646" max="5888" width="8.85546875" style="416"/>
    <col min="5889" max="5889" width="8" style="416" customWidth="1"/>
    <col min="5890" max="5890" width="13.85546875" style="416" customWidth="1"/>
    <col min="5891" max="5891" width="11.7109375" style="416" customWidth="1"/>
    <col min="5892" max="5892" width="8.85546875" style="416"/>
    <col min="5893" max="5893" width="11.85546875" style="416" customWidth="1"/>
    <col min="5894" max="5894" width="11.5703125" style="416" customWidth="1"/>
    <col min="5895" max="5895" width="13.28515625" style="416" customWidth="1"/>
    <col min="5896" max="5896" width="10.7109375" style="416" customWidth="1"/>
    <col min="5897" max="5897" width="11.28515625" style="416" customWidth="1"/>
    <col min="5898" max="5898" width="13.28515625" style="416" customWidth="1"/>
    <col min="5899" max="5899" width="12.85546875" style="416" customWidth="1"/>
    <col min="5900" max="5900" width="11.5703125" style="416" customWidth="1"/>
    <col min="5901" max="5901" width="11.7109375" style="416" customWidth="1"/>
    <col min="5902" max="6144" width="8.85546875" style="416"/>
    <col min="6145" max="6145" width="8" style="416" customWidth="1"/>
    <col min="6146" max="6146" width="13.85546875" style="416" customWidth="1"/>
    <col min="6147" max="6147" width="11.7109375" style="416" customWidth="1"/>
    <col min="6148" max="6148" width="8.85546875" style="416"/>
    <col min="6149" max="6149" width="11.85546875" style="416" customWidth="1"/>
    <col min="6150" max="6150" width="11.5703125" style="416" customWidth="1"/>
    <col min="6151" max="6151" width="13.28515625" style="416" customWidth="1"/>
    <col min="6152" max="6152" width="10.7109375" style="416" customWidth="1"/>
    <col min="6153" max="6153" width="11.28515625" style="416" customWidth="1"/>
    <col min="6154" max="6154" width="13.28515625" style="416" customWidth="1"/>
    <col min="6155" max="6155" width="12.85546875" style="416" customWidth="1"/>
    <col min="6156" max="6156" width="11.5703125" style="416" customWidth="1"/>
    <col min="6157" max="6157" width="11.7109375" style="416" customWidth="1"/>
    <col min="6158" max="6400" width="8.85546875" style="416"/>
    <col min="6401" max="6401" width="8" style="416" customWidth="1"/>
    <col min="6402" max="6402" width="13.85546875" style="416" customWidth="1"/>
    <col min="6403" max="6403" width="11.7109375" style="416" customWidth="1"/>
    <col min="6404" max="6404" width="8.85546875" style="416"/>
    <col min="6405" max="6405" width="11.85546875" style="416" customWidth="1"/>
    <col min="6406" max="6406" width="11.5703125" style="416" customWidth="1"/>
    <col min="6407" max="6407" width="13.28515625" style="416" customWidth="1"/>
    <col min="6408" max="6408" width="10.7109375" style="416" customWidth="1"/>
    <col min="6409" max="6409" width="11.28515625" style="416" customWidth="1"/>
    <col min="6410" max="6410" width="13.28515625" style="416" customWidth="1"/>
    <col min="6411" max="6411" width="12.85546875" style="416" customWidth="1"/>
    <col min="6412" max="6412" width="11.5703125" style="416" customWidth="1"/>
    <col min="6413" max="6413" width="11.7109375" style="416" customWidth="1"/>
    <col min="6414" max="6656" width="8.85546875" style="416"/>
    <col min="6657" max="6657" width="8" style="416" customWidth="1"/>
    <col min="6658" max="6658" width="13.85546875" style="416" customWidth="1"/>
    <col min="6659" max="6659" width="11.7109375" style="416" customWidth="1"/>
    <col min="6660" max="6660" width="8.85546875" style="416"/>
    <col min="6661" max="6661" width="11.85546875" style="416" customWidth="1"/>
    <col min="6662" max="6662" width="11.5703125" style="416" customWidth="1"/>
    <col min="6663" max="6663" width="13.28515625" style="416" customWidth="1"/>
    <col min="6664" max="6664" width="10.7109375" style="416" customWidth="1"/>
    <col min="6665" max="6665" width="11.28515625" style="416" customWidth="1"/>
    <col min="6666" max="6666" width="13.28515625" style="416" customWidth="1"/>
    <col min="6667" max="6667" width="12.85546875" style="416" customWidth="1"/>
    <col min="6668" max="6668" width="11.5703125" style="416" customWidth="1"/>
    <col min="6669" max="6669" width="11.7109375" style="416" customWidth="1"/>
    <col min="6670" max="6912" width="8.85546875" style="416"/>
    <col min="6913" max="6913" width="8" style="416" customWidth="1"/>
    <col min="6914" max="6914" width="13.85546875" style="416" customWidth="1"/>
    <col min="6915" max="6915" width="11.7109375" style="416" customWidth="1"/>
    <col min="6916" max="6916" width="8.85546875" style="416"/>
    <col min="6917" max="6917" width="11.85546875" style="416" customWidth="1"/>
    <col min="6918" max="6918" width="11.5703125" style="416" customWidth="1"/>
    <col min="6919" max="6919" width="13.28515625" style="416" customWidth="1"/>
    <col min="6920" max="6920" width="10.7109375" style="416" customWidth="1"/>
    <col min="6921" max="6921" width="11.28515625" style="416" customWidth="1"/>
    <col min="6922" max="6922" width="13.28515625" style="416" customWidth="1"/>
    <col min="6923" max="6923" width="12.85546875" style="416" customWidth="1"/>
    <col min="6924" max="6924" width="11.5703125" style="416" customWidth="1"/>
    <col min="6925" max="6925" width="11.7109375" style="416" customWidth="1"/>
    <col min="6926" max="7168" width="8.85546875" style="416"/>
    <col min="7169" max="7169" width="8" style="416" customWidth="1"/>
    <col min="7170" max="7170" width="13.85546875" style="416" customWidth="1"/>
    <col min="7171" max="7171" width="11.7109375" style="416" customWidth="1"/>
    <col min="7172" max="7172" width="8.85546875" style="416"/>
    <col min="7173" max="7173" width="11.85546875" style="416" customWidth="1"/>
    <col min="7174" max="7174" width="11.5703125" style="416" customWidth="1"/>
    <col min="7175" max="7175" width="13.28515625" style="416" customWidth="1"/>
    <col min="7176" max="7176" width="10.7109375" style="416" customWidth="1"/>
    <col min="7177" max="7177" width="11.28515625" style="416" customWidth="1"/>
    <col min="7178" max="7178" width="13.28515625" style="416" customWidth="1"/>
    <col min="7179" max="7179" width="12.85546875" style="416" customWidth="1"/>
    <col min="7180" max="7180" width="11.5703125" style="416" customWidth="1"/>
    <col min="7181" max="7181" width="11.7109375" style="416" customWidth="1"/>
    <col min="7182" max="7424" width="8.85546875" style="416"/>
    <col min="7425" max="7425" width="8" style="416" customWidth="1"/>
    <col min="7426" max="7426" width="13.85546875" style="416" customWidth="1"/>
    <col min="7427" max="7427" width="11.7109375" style="416" customWidth="1"/>
    <col min="7428" max="7428" width="8.85546875" style="416"/>
    <col min="7429" max="7429" width="11.85546875" style="416" customWidth="1"/>
    <col min="7430" max="7430" width="11.5703125" style="416" customWidth="1"/>
    <col min="7431" max="7431" width="13.28515625" style="416" customWidth="1"/>
    <col min="7432" max="7432" width="10.7109375" style="416" customWidth="1"/>
    <col min="7433" max="7433" width="11.28515625" style="416" customWidth="1"/>
    <col min="7434" max="7434" width="13.28515625" style="416" customWidth="1"/>
    <col min="7435" max="7435" width="12.85546875" style="416" customWidth="1"/>
    <col min="7436" max="7436" width="11.5703125" style="416" customWidth="1"/>
    <col min="7437" max="7437" width="11.7109375" style="416" customWidth="1"/>
    <col min="7438" max="7680" width="8.85546875" style="416"/>
    <col min="7681" max="7681" width="8" style="416" customWidth="1"/>
    <col min="7682" max="7682" width="13.85546875" style="416" customWidth="1"/>
    <col min="7683" max="7683" width="11.7109375" style="416" customWidth="1"/>
    <col min="7684" max="7684" width="8.85546875" style="416"/>
    <col min="7685" max="7685" width="11.85546875" style="416" customWidth="1"/>
    <col min="7686" max="7686" width="11.5703125" style="416" customWidth="1"/>
    <col min="7687" max="7687" width="13.28515625" style="416" customWidth="1"/>
    <col min="7688" max="7688" width="10.7109375" style="416" customWidth="1"/>
    <col min="7689" max="7689" width="11.28515625" style="416" customWidth="1"/>
    <col min="7690" max="7690" width="13.28515625" style="416" customWidth="1"/>
    <col min="7691" max="7691" width="12.85546875" style="416" customWidth="1"/>
    <col min="7692" max="7692" width="11.5703125" style="416" customWidth="1"/>
    <col min="7693" max="7693" width="11.7109375" style="416" customWidth="1"/>
    <col min="7694" max="7936" width="8.85546875" style="416"/>
    <col min="7937" max="7937" width="8" style="416" customWidth="1"/>
    <col min="7938" max="7938" width="13.85546875" style="416" customWidth="1"/>
    <col min="7939" max="7939" width="11.7109375" style="416" customWidth="1"/>
    <col min="7940" max="7940" width="8.85546875" style="416"/>
    <col min="7941" max="7941" width="11.85546875" style="416" customWidth="1"/>
    <col min="7942" max="7942" width="11.5703125" style="416" customWidth="1"/>
    <col min="7943" max="7943" width="13.28515625" style="416" customWidth="1"/>
    <col min="7944" max="7944" width="10.7109375" style="416" customWidth="1"/>
    <col min="7945" max="7945" width="11.28515625" style="416" customWidth="1"/>
    <col min="7946" max="7946" width="13.28515625" style="416" customWidth="1"/>
    <col min="7947" max="7947" width="12.85546875" style="416" customWidth="1"/>
    <col min="7948" max="7948" width="11.5703125" style="416" customWidth="1"/>
    <col min="7949" max="7949" width="11.7109375" style="416" customWidth="1"/>
    <col min="7950" max="8192" width="8.85546875" style="416"/>
    <col min="8193" max="8193" width="8" style="416" customWidth="1"/>
    <col min="8194" max="8194" width="13.85546875" style="416" customWidth="1"/>
    <col min="8195" max="8195" width="11.7109375" style="416" customWidth="1"/>
    <col min="8196" max="8196" width="8.85546875" style="416"/>
    <col min="8197" max="8197" width="11.85546875" style="416" customWidth="1"/>
    <col min="8198" max="8198" width="11.5703125" style="416" customWidth="1"/>
    <col min="8199" max="8199" width="13.28515625" style="416" customWidth="1"/>
    <col min="8200" max="8200" width="10.7109375" style="416" customWidth="1"/>
    <col min="8201" max="8201" width="11.28515625" style="416" customWidth="1"/>
    <col min="8202" max="8202" width="13.28515625" style="416" customWidth="1"/>
    <col min="8203" max="8203" width="12.85546875" style="416" customWidth="1"/>
    <col min="8204" max="8204" width="11.5703125" style="416" customWidth="1"/>
    <col min="8205" max="8205" width="11.7109375" style="416" customWidth="1"/>
    <col min="8206" max="8448" width="8.85546875" style="416"/>
    <col min="8449" max="8449" width="8" style="416" customWidth="1"/>
    <col min="8450" max="8450" width="13.85546875" style="416" customWidth="1"/>
    <col min="8451" max="8451" width="11.7109375" style="416" customWidth="1"/>
    <col min="8452" max="8452" width="8.85546875" style="416"/>
    <col min="8453" max="8453" width="11.85546875" style="416" customWidth="1"/>
    <col min="8454" max="8454" width="11.5703125" style="416" customWidth="1"/>
    <col min="8455" max="8455" width="13.28515625" style="416" customWidth="1"/>
    <col min="8456" max="8456" width="10.7109375" style="416" customWidth="1"/>
    <col min="8457" max="8457" width="11.28515625" style="416" customWidth="1"/>
    <col min="8458" max="8458" width="13.28515625" style="416" customWidth="1"/>
    <col min="8459" max="8459" width="12.85546875" style="416" customWidth="1"/>
    <col min="8460" max="8460" width="11.5703125" style="416" customWidth="1"/>
    <col min="8461" max="8461" width="11.7109375" style="416" customWidth="1"/>
    <col min="8462" max="8704" width="8.85546875" style="416"/>
    <col min="8705" max="8705" width="8" style="416" customWidth="1"/>
    <col min="8706" max="8706" width="13.85546875" style="416" customWidth="1"/>
    <col min="8707" max="8707" width="11.7109375" style="416" customWidth="1"/>
    <col min="8708" max="8708" width="8.85546875" style="416"/>
    <col min="8709" max="8709" width="11.85546875" style="416" customWidth="1"/>
    <col min="8710" max="8710" width="11.5703125" style="416" customWidth="1"/>
    <col min="8711" max="8711" width="13.28515625" style="416" customWidth="1"/>
    <col min="8712" max="8712" width="10.7109375" style="416" customWidth="1"/>
    <col min="8713" max="8713" width="11.28515625" style="416" customWidth="1"/>
    <col min="8714" max="8714" width="13.28515625" style="416" customWidth="1"/>
    <col min="8715" max="8715" width="12.85546875" style="416" customWidth="1"/>
    <col min="8716" max="8716" width="11.5703125" style="416" customWidth="1"/>
    <col min="8717" max="8717" width="11.7109375" style="416" customWidth="1"/>
    <col min="8718" max="8960" width="8.85546875" style="416"/>
    <col min="8961" max="8961" width="8" style="416" customWidth="1"/>
    <col min="8962" max="8962" width="13.85546875" style="416" customWidth="1"/>
    <col min="8963" max="8963" width="11.7109375" style="416" customWidth="1"/>
    <col min="8964" max="8964" width="8.85546875" style="416"/>
    <col min="8965" max="8965" width="11.85546875" style="416" customWidth="1"/>
    <col min="8966" max="8966" width="11.5703125" style="416" customWidth="1"/>
    <col min="8967" max="8967" width="13.28515625" style="416" customWidth="1"/>
    <col min="8968" max="8968" width="10.7109375" style="416" customWidth="1"/>
    <col min="8969" max="8969" width="11.28515625" style="416" customWidth="1"/>
    <col min="8970" max="8970" width="13.28515625" style="416" customWidth="1"/>
    <col min="8971" max="8971" width="12.85546875" style="416" customWidth="1"/>
    <col min="8972" max="8972" width="11.5703125" style="416" customWidth="1"/>
    <col min="8973" max="8973" width="11.7109375" style="416" customWidth="1"/>
    <col min="8974" max="9216" width="8.85546875" style="416"/>
    <col min="9217" max="9217" width="8" style="416" customWidth="1"/>
    <col min="9218" max="9218" width="13.85546875" style="416" customWidth="1"/>
    <col min="9219" max="9219" width="11.7109375" style="416" customWidth="1"/>
    <col min="9220" max="9220" width="8.85546875" style="416"/>
    <col min="9221" max="9221" width="11.85546875" style="416" customWidth="1"/>
    <col min="9222" max="9222" width="11.5703125" style="416" customWidth="1"/>
    <col min="9223" max="9223" width="13.28515625" style="416" customWidth="1"/>
    <col min="9224" max="9224" width="10.7109375" style="416" customWidth="1"/>
    <col min="9225" max="9225" width="11.28515625" style="416" customWidth="1"/>
    <col min="9226" max="9226" width="13.28515625" style="416" customWidth="1"/>
    <col min="9227" max="9227" width="12.85546875" style="416" customWidth="1"/>
    <col min="9228" max="9228" width="11.5703125" style="416" customWidth="1"/>
    <col min="9229" max="9229" width="11.7109375" style="416" customWidth="1"/>
    <col min="9230" max="9472" width="8.85546875" style="416"/>
    <col min="9473" max="9473" width="8" style="416" customWidth="1"/>
    <col min="9474" max="9474" width="13.85546875" style="416" customWidth="1"/>
    <col min="9475" max="9475" width="11.7109375" style="416" customWidth="1"/>
    <col min="9476" max="9476" width="8.85546875" style="416"/>
    <col min="9477" max="9477" width="11.85546875" style="416" customWidth="1"/>
    <col min="9478" max="9478" width="11.5703125" style="416" customWidth="1"/>
    <col min="9479" max="9479" width="13.28515625" style="416" customWidth="1"/>
    <col min="9480" max="9480" width="10.7109375" style="416" customWidth="1"/>
    <col min="9481" max="9481" width="11.28515625" style="416" customWidth="1"/>
    <col min="9482" max="9482" width="13.28515625" style="416" customWidth="1"/>
    <col min="9483" max="9483" width="12.85546875" style="416" customWidth="1"/>
    <col min="9484" max="9484" width="11.5703125" style="416" customWidth="1"/>
    <col min="9485" max="9485" width="11.7109375" style="416" customWidth="1"/>
    <col min="9486" max="9728" width="8.85546875" style="416"/>
    <col min="9729" max="9729" width="8" style="416" customWidth="1"/>
    <col min="9730" max="9730" width="13.85546875" style="416" customWidth="1"/>
    <col min="9731" max="9731" width="11.7109375" style="416" customWidth="1"/>
    <col min="9732" max="9732" width="8.85546875" style="416"/>
    <col min="9733" max="9733" width="11.85546875" style="416" customWidth="1"/>
    <col min="9734" max="9734" width="11.5703125" style="416" customWidth="1"/>
    <col min="9735" max="9735" width="13.28515625" style="416" customWidth="1"/>
    <col min="9736" max="9736" width="10.7109375" style="416" customWidth="1"/>
    <col min="9737" max="9737" width="11.28515625" style="416" customWidth="1"/>
    <col min="9738" max="9738" width="13.28515625" style="416" customWidth="1"/>
    <col min="9739" max="9739" width="12.85546875" style="416" customWidth="1"/>
    <col min="9740" max="9740" width="11.5703125" style="416" customWidth="1"/>
    <col min="9741" max="9741" width="11.7109375" style="416" customWidth="1"/>
    <col min="9742" max="9984" width="8.85546875" style="416"/>
    <col min="9985" max="9985" width="8" style="416" customWidth="1"/>
    <col min="9986" max="9986" width="13.85546875" style="416" customWidth="1"/>
    <col min="9987" max="9987" width="11.7109375" style="416" customWidth="1"/>
    <col min="9988" max="9988" width="8.85546875" style="416"/>
    <col min="9989" max="9989" width="11.85546875" style="416" customWidth="1"/>
    <col min="9990" max="9990" width="11.5703125" style="416" customWidth="1"/>
    <col min="9991" max="9991" width="13.28515625" style="416" customWidth="1"/>
    <col min="9992" max="9992" width="10.7109375" style="416" customWidth="1"/>
    <col min="9993" max="9993" width="11.28515625" style="416" customWidth="1"/>
    <col min="9994" max="9994" width="13.28515625" style="416" customWidth="1"/>
    <col min="9995" max="9995" width="12.85546875" style="416" customWidth="1"/>
    <col min="9996" max="9996" width="11.5703125" style="416" customWidth="1"/>
    <col min="9997" max="9997" width="11.7109375" style="416" customWidth="1"/>
    <col min="9998" max="10240" width="8.85546875" style="416"/>
    <col min="10241" max="10241" width="8" style="416" customWidth="1"/>
    <col min="10242" max="10242" width="13.85546875" style="416" customWidth="1"/>
    <col min="10243" max="10243" width="11.7109375" style="416" customWidth="1"/>
    <col min="10244" max="10244" width="8.85546875" style="416"/>
    <col min="10245" max="10245" width="11.85546875" style="416" customWidth="1"/>
    <col min="10246" max="10246" width="11.5703125" style="416" customWidth="1"/>
    <col min="10247" max="10247" width="13.28515625" style="416" customWidth="1"/>
    <col min="10248" max="10248" width="10.7109375" style="416" customWidth="1"/>
    <col min="10249" max="10249" width="11.28515625" style="416" customWidth="1"/>
    <col min="10250" max="10250" width="13.28515625" style="416" customWidth="1"/>
    <col min="10251" max="10251" width="12.85546875" style="416" customWidth="1"/>
    <col min="10252" max="10252" width="11.5703125" style="416" customWidth="1"/>
    <col min="10253" max="10253" width="11.7109375" style="416" customWidth="1"/>
    <col min="10254" max="10496" width="8.85546875" style="416"/>
    <col min="10497" max="10497" width="8" style="416" customWidth="1"/>
    <col min="10498" max="10498" width="13.85546875" style="416" customWidth="1"/>
    <col min="10499" max="10499" width="11.7109375" style="416" customWidth="1"/>
    <col min="10500" max="10500" width="8.85546875" style="416"/>
    <col min="10501" max="10501" width="11.85546875" style="416" customWidth="1"/>
    <col min="10502" max="10502" width="11.5703125" style="416" customWidth="1"/>
    <col min="10503" max="10503" width="13.28515625" style="416" customWidth="1"/>
    <col min="10504" max="10504" width="10.7109375" style="416" customWidth="1"/>
    <col min="10505" max="10505" width="11.28515625" style="416" customWidth="1"/>
    <col min="10506" max="10506" width="13.28515625" style="416" customWidth="1"/>
    <col min="10507" max="10507" width="12.85546875" style="416" customWidth="1"/>
    <col min="10508" max="10508" width="11.5703125" style="416" customWidth="1"/>
    <col min="10509" max="10509" width="11.7109375" style="416" customWidth="1"/>
    <col min="10510" max="10752" width="8.85546875" style="416"/>
    <col min="10753" max="10753" width="8" style="416" customWidth="1"/>
    <col min="10754" max="10754" width="13.85546875" style="416" customWidth="1"/>
    <col min="10755" max="10755" width="11.7109375" style="416" customWidth="1"/>
    <col min="10756" max="10756" width="8.85546875" style="416"/>
    <col min="10757" max="10757" width="11.85546875" style="416" customWidth="1"/>
    <col min="10758" max="10758" width="11.5703125" style="416" customWidth="1"/>
    <col min="10759" max="10759" width="13.28515625" style="416" customWidth="1"/>
    <col min="10760" max="10760" width="10.7109375" style="416" customWidth="1"/>
    <col min="10761" max="10761" width="11.28515625" style="416" customWidth="1"/>
    <col min="10762" max="10762" width="13.28515625" style="416" customWidth="1"/>
    <col min="10763" max="10763" width="12.85546875" style="416" customWidth="1"/>
    <col min="10764" max="10764" width="11.5703125" style="416" customWidth="1"/>
    <col min="10765" max="10765" width="11.7109375" style="416" customWidth="1"/>
    <col min="10766" max="11008" width="8.85546875" style="416"/>
    <col min="11009" max="11009" width="8" style="416" customWidth="1"/>
    <col min="11010" max="11010" width="13.85546875" style="416" customWidth="1"/>
    <col min="11011" max="11011" width="11.7109375" style="416" customWidth="1"/>
    <col min="11012" max="11012" width="8.85546875" style="416"/>
    <col min="11013" max="11013" width="11.85546875" style="416" customWidth="1"/>
    <col min="11014" max="11014" width="11.5703125" style="416" customWidth="1"/>
    <col min="11015" max="11015" width="13.28515625" style="416" customWidth="1"/>
    <col min="11016" max="11016" width="10.7109375" style="416" customWidth="1"/>
    <col min="11017" max="11017" width="11.28515625" style="416" customWidth="1"/>
    <col min="11018" max="11018" width="13.28515625" style="416" customWidth="1"/>
    <col min="11019" max="11019" width="12.85546875" style="416" customWidth="1"/>
    <col min="11020" max="11020" width="11.5703125" style="416" customWidth="1"/>
    <col min="11021" max="11021" width="11.7109375" style="416" customWidth="1"/>
    <col min="11022" max="11264" width="8.85546875" style="416"/>
    <col min="11265" max="11265" width="8" style="416" customWidth="1"/>
    <col min="11266" max="11266" width="13.85546875" style="416" customWidth="1"/>
    <col min="11267" max="11267" width="11.7109375" style="416" customWidth="1"/>
    <col min="11268" max="11268" width="8.85546875" style="416"/>
    <col min="11269" max="11269" width="11.85546875" style="416" customWidth="1"/>
    <col min="11270" max="11270" width="11.5703125" style="416" customWidth="1"/>
    <col min="11271" max="11271" width="13.28515625" style="416" customWidth="1"/>
    <col min="11272" max="11272" width="10.7109375" style="416" customWidth="1"/>
    <col min="11273" max="11273" width="11.28515625" style="416" customWidth="1"/>
    <col min="11274" max="11274" width="13.28515625" style="416" customWidth="1"/>
    <col min="11275" max="11275" width="12.85546875" style="416" customWidth="1"/>
    <col min="11276" max="11276" width="11.5703125" style="416" customWidth="1"/>
    <col min="11277" max="11277" width="11.7109375" style="416" customWidth="1"/>
    <col min="11278" max="11520" width="8.85546875" style="416"/>
    <col min="11521" max="11521" width="8" style="416" customWidth="1"/>
    <col min="11522" max="11522" width="13.85546875" style="416" customWidth="1"/>
    <col min="11523" max="11523" width="11.7109375" style="416" customWidth="1"/>
    <col min="11524" max="11524" width="8.85546875" style="416"/>
    <col min="11525" max="11525" width="11.85546875" style="416" customWidth="1"/>
    <col min="11526" max="11526" width="11.5703125" style="416" customWidth="1"/>
    <col min="11527" max="11527" width="13.28515625" style="416" customWidth="1"/>
    <col min="11528" max="11528" width="10.7109375" style="416" customWidth="1"/>
    <col min="11529" max="11529" width="11.28515625" style="416" customWidth="1"/>
    <col min="11530" max="11530" width="13.28515625" style="416" customWidth="1"/>
    <col min="11531" max="11531" width="12.85546875" style="416" customWidth="1"/>
    <col min="11532" max="11532" width="11.5703125" style="416" customWidth="1"/>
    <col min="11533" max="11533" width="11.7109375" style="416" customWidth="1"/>
    <col min="11534" max="11776" width="8.85546875" style="416"/>
    <col min="11777" max="11777" width="8" style="416" customWidth="1"/>
    <col min="11778" max="11778" width="13.85546875" style="416" customWidth="1"/>
    <col min="11779" max="11779" width="11.7109375" style="416" customWidth="1"/>
    <col min="11780" max="11780" width="8.85546875" style="416"/>
    <col min="11781" max="11781" width="11.85546875" style="416" customWidth="1"/>
    <col min="11782" max="11782" width="11.5703125" style="416" customWidth="1"/>
    <col min="11783" max="11783" width="13.28515625" style="416" customWidth="1"/>
    <col min="11784" max="11784" width="10.7109375" style="416" customWidth="1"/>
    <col min="11785" max="11785" width="11.28515625" style="416" customWidth="1"/>
    <col min="11786" max="11786" width="13.28515625" style="416" customWidth="1"/>
    <col min="11787" max="11787" width="12.85546875" style="416" customWidth="1"/>
    <col min="11788" max="11788" width="11.5703125" style="416" customWidth="1"/>
    <col min="11789" max="11789" width="11.7109375" style="416" customWidth="1"/>
    <col min="11790" max="12032" width="8.85546875" style="416"/>
    <col min="12033" max="12033" width="8" style="416" customWidth="1"/>
    <col min="12034" max="12034" width="13.85546875" style="416" customWidth="1"/>
    <col min="12035" max="12035" width="11.7109375" style="416" customWidth="1"/>
    <col min="12036" max="12036" width="8.85546875" style="416"/>
    <col min="12037" max="12037" width="11.85546875" style="416" customWidth="1"/>
    <col min="12038" max="12038" width="11.5703125" style="416" customWidth="1"/>
    <col min="12039" max="12039" width="13.28515625" style="416" customWidth="1"/>
    <col min="12040" max="12040" width="10.7109375" style="416" customWidth="1"/>
    <col min="12041" max="12041" width="11.28515625" style="416" customWidth="1"/>
    <col min="12042" max="12042" width="13.28515625" style="416" customWidth="1"/>
    <col min="12043" max="12043" width="12.85546875" style="416" customWidth="1"/>
    <col min="12044" max="12044" width="11.5703125" style="416" customWidth="1"/>
    <col min="12045" max="12045" width="11.7109375" style="416" customWidth="1"/>
    <col min="12046" max="12288" width="8.85546875" style="416"/>
    <col min="12289" max="12289" width="8" style="416" customWidth="1"/>
    <col min="12290" max="12290" width="13.85546875" style="416" customWidth="1"/>
    <col min="12291" max="12291" width="11.7109375" style="416" customWidth="1"/>
    <col min="12292" max="12292" width="8.85546875" style="416"/>
    <col min="12293" max="12293" width="11.85546875" style="416" customWidth="1"/>
    <col min="12294" max="12294" width="11.5703125" style="416" customWidth="1"/>
    <col min="12295" max="12295" width="13.28515625" style="416" customWidth="1"/>
    <col min="12296" max="12296" width="10.7109375" style="416" customWidth="1"/>
    <col min="12297" max="12297" width="11.28515625" style="416" customWidth="1"/>
    <col min="12298" max="12298" width="13.28515625" style="416" customWidth="1"/>
    <col min="12299" max="12299" width="12.85546875" style="416" customWidth="1"/>
    <col min="12300" max="12300" width="11.5703125" style="416" customWidth="1"/>
    <col min="12301" max="12301" width="11.7109375" style="416" customWidth="1"/>
    <col min="12302" max="12544" width="8.85546875" style="416"/>
    <col min="12545" max="12545" width="8" style="416" customWidth="1"/>
    <col min="12546" max="12546" width="13.85546875" style="416" customWidth="1"/>
    <col min="12547" max="12547" width="11.7109375" style="416" customWidth="1"/>
    <col min="12548" max="12548" width="8.85546875" style="416"/>
    <col min="12549" max="12549" width="11.85546875" style="416" customWidth="1"/>
    <col min="12550" max="12550" width="11.5703125" style="416" customWidth="1"/>
    <col min="12551" max="12551" width="13.28515625" style="416" customWidth="1"/>
    <col min="12552" max="12552" width="10.7109375" style="416" customWidth="1"/>
    <col min="12553" max="12553" width="11.28515625" style="416" customWidth="1"/>
    <col min="12554" max="12554" width="13.28515625" style="416" customWidth="1"/>
    <col min="12555" max="12555" width="12.85546875" style="416" customWidth="1"/>
    <col min="12556" max="12556" width="11.5703125" style="416" customWidth="1"/>
    <col min="12557" max="12557" width="11.7109375" style="416" customWidth="1"/>
    <col min="12558" max="12800" width="8.85546875" style="416"/>
    <col min="12801" max="12801" width="8" style="416" customWidth="1"/>
    <col min="12802" max="12802" width="13.85546875" style="416" customWidth="1"/>
    <col min="12803" max="12803" width="11.7109375" style="416" customWidth="1"/>
    <col min="12804" max="12804" width="8.85546875" style="416"/>
    <col min="12805" max="12805" width="11.85546875" style="416" customWidth="1"/>
    <col min="12806" max="12806" width="11.5703125" style="416" customWidth="1"/>
    <col min="12807" max="12807" width="13.28515625" style="416" customWidth="1"/>
    <col min="12808" max="12808" width="10.7109375" style="416" customWidth="1"/>
    <col min="12809" max="12809" width="11.28515625" style="416" customWidth="1"/>
    <col min="12810" max="12810" width="13.28515625" style="416" customWidth="1"/>
    <col min="12811" max="12811" width="12.85546875" style="416" customWidth="1"/>
    <col min="12812" max="12812" width="11.5703125" style="416" customWidth="1"/>
    <col min="12813" max="12813" width="11.7109375" style="416" customWidth="1"/>
    <col min="12814" max="13056" width="8.85546875" style="416"/>
    <col min="13057" max="13057" width="8" style="416" customWidth="1"/>
    <col min="13058" max="13058" width="13.85546875" style="416" customWidth="1"/>
    <col min="13059" max="13059" width="11.7109375" style="416" customWidth="1"/>
    <col min="13060" max="13060" width="8.85546875" style="416"/>
    <col min="13061" max="13061" width="11.85546875" style="416" customWidth="1"/>
    <col min="13062" max="13062" width="11.5703125" style="416" customWidth="1"/>
    <col min="13063" max="13063" width="13.28515625" style="416" customWidth="1"/>
    <col min="13064" max="13064" width="10.7109375" style="416" customWidth="1"/>
    <col min="13065" max="13065" width="11.28515625" style="416" customWidth="1"/>
    <col min="13066" max="13066" width="13.28515625" style="416" customWidth="1"/>
    <col min="13067" max="13067" width="12.85546875" style="416" customWidth="1"/>
    <col min="13068" max="13068" width="11.5703125" style="416" customWidth="1"/>
    <col min="13069" max="13069" width="11.7109375" style="416" customWidth="1"/>
    <col min="13070" max="13312" width="8.85546875" style="416"/>
    <col min="13313" max="13313" width="8" style="416" customWidth="1"/>
    <col min="13314" max="13314" width="13.85546875" style="416" customWidth="1"/>
    <col min="13315" max="13315" width="11.7109375" style="416" customWidth="1"/>
    <col min="13316" max="13316" width="8.85546875" style="416"/>
    <col min="13317" max="13317" width="11.85546875" style="416" customWidth="1"/>
    <col min="13318" max="13318" width="11.5703125" style="416" customWidth="1"/>
    <col min="13319" max="13319" width="13.28515625" style="416" customWidth="1"/>
    <col min="13320" max="13320" width="10.7109375" style="416" customWidth="1"/>
    <col min="13321" max="13321" width="11.28515625" style="416" customWidth="1"/>
    <col min="13322" max="13322" width="13.28515625" style="416" customWidth="1"/>
    <col min="13323" max="13323" width="12.85546875" style="416" customWidth="1"/>
    <col min="13324" max="13324" width="11.5703125" style="416" customWidth="1"/>
    <col min="13325" max="13325" width="11.7109375" style="416" customWidth="1"/>
    <col min="13326" max="13568" width="8.85546875" style="416"/>
    <col min="13569" max="13569" width="8" style="416" customWidth="1"/>
    <col min="13570" max="13570" width="13.85546875" style="416" customWidth="1"/>
    <col min="13571" max="13571" width="11.7109375" style="416" customWidth="1"/>
    <col min="13572" max="13572" width="8.85546875" style="416"/>
    <col min="13573" max="13573" width="11.85546875" style="416" customWidth="1"/>
    <col min="13574" max="13574" width="11.5703125" style="416" customWidth="1"/>
    <col min="13575" max="13575" width="13.28515625" style="416" customWidth="1"/>
    <col min="13576" max="13576" width="10.7109375" style="416" customWidth="1"/>
    <col min="13577" max="13577" width="11.28515625" style="416" customWidth="1"/>
    <col min="13578" max="13578" width="13.28515625" style="416" customWidth="1"/>
    <col min="13579" max="13579" width="12.85546875" style="416" customWidth="1"/>
    <col min="13580" max="13580" width="11.5703125" style="416" customWidth="1"/>
    <col min="13581" max="13581" width="11.7109375" style="416" customWidth="1"/>
    <col min="13582" max="13824" width="8.85546875" style="416"/>
    <col min="13825" max="13825" width="8" style="416" customWidth="1"/>
    <col min="13826" max="13826" width="13.85546875" style="416" customWidth="1"/>
    <col min="13827" max="13827" width="11.7109375" style="416" customWidth="1"/>
    <col min="13828" max="13828" width="8.85546875" style="416"/>
    <col min="13829" max="13829" width="11.85546875" style="416" customWidth="1"/>
    <col min="13830" max="13830" width="11.5703125" style="416" customWidth="1"/>
    <col min="13831" max="13831" width="13.28515625" style="416" customWidth="1"/>
    <col min="13832" max="13832" width="10.7109375" style="416" customWidth="1"/>
    <col min="13833" max="13833" width="11.28515625" style="416" customWidth="1"/>
    <col min="13834" max="13834" width="13.28515625" style="416" customWidth="1"/>
    <col min="13835" max="13835" width="12.85546875" style="416" customWidth="1"/>
    <col min="13836" max="13836" width="11.5703125" style="416" customWidth="1"/>
    <col min="13837" max="13837" width="11.7109375" style="416" customWidth="1"/>
    <col min="13838" max="14080" width="8.85546875" style="416"/>
    <col min="14081" max="14081" width="8" style="416" customWidth="1"/>
    <col min="14082" max="14082" width="13.85546875" style="416" customWidth="1"/>
    <col min="14083" max="14083" width="11.7109375" style="416" customWidth="1"/>
    <col min="14084" max="14084" width="8.85546875" style="416"/>
    <col min="14085" max="14085" width="11.85546875" style="416" customWidth="1"/>
    <col min="14086" max="14086" width="11.5703125" style="416" customWidth="1"/>
    <col min="14087" max="14087" width="13.28515625" style="416" customWidth="1"/>
    <col min="14088" max="14088" width="10.7109375" style="416" customWidth="1"/>
    <col min="14089" max="14089" width="11.28515625" style="416" customWidth="1"/>
    <col min="14090" max="14090" width="13.28515625" style="416" customWidth="1"/>
    <col min="14091" max="14091" width="12.85546875" style="416" customWidth="1"/>
    <col min="14092" max="14092" width="11.5703125" style="416" customWidth="1"/>
    <col min="14093" max="14093" width="11.7109375" style="416" customWidth="1"/>
    <col min="14094" max="14336" width="8.85546875" style="416"/>
    <col min="14337" max="14337" width="8" style="416" customWidth="1"/>
    <col min="14338" max="14338" width="13.85546875" style="416" customWidth="1"/>
    <col min="14339" max="14339" width="11.7109375" style="416" customWidth="1"/>
    <col min="14340" max="14340" width="8.85546875" style="416"/>
    <col min="14341" max="14341" width="11.85546875" style="416" customWidth="1"/>
    <col min="14342" max="14342" width="11.5703125" style="416" customWidth="1"/>
    <col min="14343" max="14343" width="13.28515625" style="416" customWidth="1"/>
    <col min="14344" max="14344" width="10.7109375" style="416" customWidth="1"/>
    <col min="14345" max="14345" width="11.28515625" style="416" customWidth="1"/>
    <col min="14346" max="14346" width="13.28515625" style="416" customWidth="1"/>
    <col min="14347" max="14347" width="12.85546875" style="416" customWidth="1"/>
    <col min="14348" max="14348" width="11.5703125" style="416" customWidth="1"/>
    <col min="14349" max="14349" width="11.7109375" style="416" customWidth="1"/>
    <col min="14350" max="14592" width="8.85546875" style="416"/>
    <col min="14593" max="14593" width="8" style="416" customWidth="1"/>
    <col min="14594" max="14594" width="13.85546875" style="416" customWidth="1"/>
    <col min="14595" max="14595" width="11.7109375" style="416" customWidth="1"/>
    <col min="14596" max="14596" width="8.85546875" style="416"/>
    <col min="14597" max="14597" width="11.85546875" style="416" customWidth="1"/>
    <col min="14598" max="14598" width="11.5703125" style="416" customWidth="1"/>
    <col min="14599" max="14599" width="13.28515625" style="416" customWidth="1"/>
    <col min="14600" max="14600" width="10.7109375" style="416" customWidth="1"/>
    <col min="14601" max="14601" width="11.28515625" style="416" customWidth="1"/>
    <col min="14602" max="14602" width="13.28515625" style="416" customWidth="1"/>
    <col min="14603" max="14603" width="12.85546875" style="416" customWidth="1"/>
    <col min="14604" max="14604" width="11.5703125" style="416" customWidth="1"/>
    <col min="14605" max="14605" width="11.7109375" style="416" customWidth="1"/>
    <col min="14606" max="14848" width="8.85546875" style="416"/>
    <col min="14849" max="14849" width="8" style="416" customWidth="1"/>
    <col min="14850" max="14850" width="13.85546875" style="416" customWidth="1"/>
    <col min="14851" max="14851" width="11.7109375" style="416" customWidth="1"/>
    <col min="14852" max="14852" width="8.85546875" style="416"/>
    <col min="14853" max="14853" width="11.85546875" style="416" customWidth="1"/>
    <col min="14854" max="14854" width="11.5703125" style="416" customWidth="1"/>
    <col min="14855" max="14855" width="13.28515625" style="416" customWidth="1"/>
    <col min="14856" max="14856" width="10.7109375" style="416" customWidth="1"/>
    <col min="14857" max="14857" width="11.28515625" style="416" customWidth="1"/>
    <col min="14858" max="14858" width="13.28515625" style="416" customWidth="1"/>
    <col min="14859" max="14859" width="12.85546875" style="416" customWidth="1"/>
    <col min="14860" max="14860" width="11.5703125" style="416" customWidth="1"/>
    <col min="14861" max="14861" width="11.7109375" style="416" customWidth="1"/>
    <col min="14862" max="15104" width="8.85546875" style="416"/>
    <col min="15105" max="15105" width="8" style="416" customWidth="1"/>
    <col min="15106" max="15106" width="13.85546875" style="416" customWidth="1"/>
    <col min="15107" max="15107" width="11.7109375" style="416" customWidth="1"/>
    <col min="15108" max="15108" width="8.85546875" style="416"/>
    <col min="15109" max="15109" width="11.85546875" style="416" customWidth="1"/>
    <col min="15110" max="15110" width="11.5703125" style="416" customWidth="1"/>
    <col min="15111" max="15111" width="13.28515625" style="416" customWidth="1"/>
    <col min="15112" max="15112" width="10.7109375" style="416" customWidth="1"/>
    <col min="15113" max="15113" width="11.28515625" style="416" customWidth="1"/>
    <col min="15114" max="15114" width="13.28515625" style="416" customWidth="1"/>
    <col min="15115" max="15115" width="12.85546875" style="416" customWidth="1"/>
    <col min="15116" max="15116" width="11.5703125" style="416" customWidth="1"/>
    <col min="15117" max="15117" width="11.7109375" style="416" customWidth="1"/>
    <col min="15118" max="15360" width="8.85546875" style="416"/>
    <col min="15361" max="15361" width="8" style="416" customWidth="1"/>
    <col min="15362" max="15362" width="13.85546875" style="416" customWidth="1"/>
    <col min="15363" max="15363" width="11.7109375" style="416" customWidth="1"/>
    <col min="15364" max="15364" width="8.85546875" style="416"/>
    <col min="15365" max="15365" width="11.85546875" style="416" customWidth="1"/>
    <col min="15366" max="15366" width="11.5703125" style="416" customWidth="1"/>
    <col min="15367" max="15367" width="13.28515625" style="416" customWidth="1"/>
    <col min="15368" max="15368" width="10.7109375" style="416" customWidth="1"/>
    <col min="15369" max="15369" width="11.28515625" style="416" customWidth="1"/>
    <col min="15370" max="15370" width="13.28515625" style="416" customWidth="1"/>
    <col min="15371" max="15371" width="12.85546875" style="416" customWidth="1"/>
    <col min="15372" max="15372" width="11.5703125" style="416" customWidth="1"/>
    <col min="15373" max="15373" width="11.7109375" style="416" customWidth="1"/>
    <col min="15374" max="15616" width="8.85546875" style="416"/>
    <col min="15617" max="15617" width="8" style="416" customWidth="1"/>
    <col min="15618" max="15618" width="13.85546875" style="416" customWidth="1"/>
    <col min="15619" max="15619" width="11.7109375" style="416" customWidth="1"/>
    <col min="15620" max="15620" width="8.85546875" style="416"/>
    <col min="15621" max="15621" width="11.85546875" style="416" customWidth="1"/>
    <col min="15622" max="15622" width="11.5703125" style="416" customWidth="1"/>
    <col min="15623" max="15623" width="13.28515625" style="416" customWidth="1"/>
    <col min="15624" max="15624" width="10.7109375" style="416" customWidth="1"/>
    <col min="15625" max="15625" width="11.28515625" style="416" customWidth="1"/>
    <col min="15626" max="15626" width="13.28515625" style="416" customWidth="1"/>
    <col min="15627" max="15627" width="12.85546875" style="416" customWidth="1"/>
    <col min="15628" max="15628" width="11.5703125" style="416" customWidth="1"/>
    <col min="15629" max="15629" width="11.7109375" style="416" customWidth="1"/>
    <col min="15630" max="15872" width="8.85546875" style="416"/>
    <col min="15873" max="15873" width="8" style="416" customWidth="1"/>
    <col min="15874" max="15874" width="13.85546875" style="416" customWidth="1"/>
    <col min="15875" max="15875" width="11.7109375" style="416" customWidth="1"/>
    <col min="15876" max="15876" width="8.85546875" style="416"/>
    <col min="15877" max="15877" width="11.85546875" style="416" customWidth="1"/>
    <col min="15878" max="15878" width="11.5703125" style="416" customWidth="1"/>
    <col min="15879" max="15879" width="13.28515625" style="416" customWidth="1"/>
    <col min="15880" max="15880" width="10.7109375" style="416" customWidth="1"/>
    <col min="15881" max="15881" width="11.28515625" style="416" customWidth="1"/>
    <col min="15882" max="15882" width="13.28515625" style="416" customWidth="1"/>
    <col min="15883" max="15883" width="12.85546875" style="416" customWidth="1"/>
    <col min="15884" max="15884" width="11.5703125" style="416" customWidth="1"/>
    <col min="15885" max="15885" width="11.7109375" style="416" customWidth="1"/>
    <col min="15886" max="16128" width="8.85546875" style="416"/>
    <col min="16129" max="16129" width="8" style="416" customWidth="1"/>
    <col min="16130" max="16130" width="13.85546875" style="416" customWidth="1"/>
    <col min="16131" max="16131" width="11.7109375" style="416" customWidth="1"/>
    <col min="16132" max="16132" width="8.85546875" style="416"/>
    <col min="16133" max="16133" width="11.85546875" style="416" customWidth="1"/>
    <col min="16134" max="16134" width="11.5703125" style="416" customWidth="1"/>
    <col min="16135" max="16135" width="13.28515625" style="416" customWidth="1"/>
    <col min="16136" max="16136" width="10.7109375" style="416" customWidth="1"/>
    <col min="16137" max="16137" width="11.28515625" style="416" customWidth="1"/>
    <col min="16138" max="16138" width="13.28515625" style="416" customWidth="1"/>
    <col min="16139" max="16139" width="12.85546875" style="416" customWidth="1"/>
    <col min="16140" max="16140" width="11.5703125" style="416" customWidth="1"/>
    <col min="16141" max="16141" width="11.7109375" style="416" customWidth="1"/>
    <col min="16142" max="16384" width="8.85546875" style="416"/>
  </cols>
  <sheetData>
    <row r="1" spans="1:13" s="960" customFormat="1" ht="26.25" x14ac:dyDescent="0.25">
      <c r="A1" s="1252" t="s">
        <v>442</v>
      </c>
      <c r="B1" s="1253"/>
      <c r="C1" s="1253"/>
      <c r="D1" s="1253"/>
      <c r="E1" s="1253"/>
      <c r="F1" s="1253"/>
      <c r="G1" s="1253"/>
      <c r="H1" s="1253"/>
      <c r="I1" s="1253"/>
      <c r="J1" s="1253"/>
      <c r="K1" s="1253"/>
      <c r="L1" s="1253"/>
      <c r="M1" s="1253"/>
    </row>
    <row r="2" spans="1:13" s="960" customFormat="1" x14ac:dyDescent="0.25">
      <c r="A2" s="1254" t="str">
        <f>'Form Sc'!A3:B3</f>
        <v>Name of the Unit</v>
      </c>
      <c r="B2" s="1254"/>
      <c r="C2" s="1254"/>
      <c r="D2" s="1254"/>
      <c r="E2" s="1256">
        <f>'Form Sc'!C3:J3</f>
        <v>0</v>
      </c>
      <c r="F2" s="1256"/>
      <c r="G2" s="1256"/>
      <c r="H2" s="1256"/>
      <c r="I2" s="1256"/>
      <c r="J2" s="1256"/>
      <c r="K2" s="1256"/>
      <c r="L2" s="1256"/>
      <c r="M2" s="1256"/>
    </row>
    <row r="3" spans="1:13" s="960" customFormat="1" ht="30" x14ac:dyDescent="0.25">
      <c r="A3" s="1257"/>
      <c r="B3" s="1257"/>
      <c r="C3" s="1257"/>
      <c r="D3" s="1257"/>
      <c r="E3" s="1257"/>
      <c r="F3" s="1257"/>
      <c r="G3" s="1257"/>
      <c r="H3" s="1257"/>
      <c r="I3" s="1258"/>
      <c r="J3" s="961" t="s">
        <v>443</v>
      </c>
      <c r="K3" s="961" t="s">
        <v>443</v>
      </c>
      <c r="L3" s="1259"/>
      <c r="M3" s="1257"/>
    </row>
    <row r="4" spans="1:13" s="960" customFormat="1" ht="45" x14ac:dyDescent="0.25">
      <c r="A4" s="1260" t="s">
        <v>444</v>
      </c>
      <c r="B4" s="1260" t="s">
        <v>445</v>
      </c>
      <c r="C4" s="1260" t="s">
        <v>446</v>
      </c>
      <c r="D4" s="1260" t="s">
        <v>447</v>
      </c>
      <c r="E4" s="962" t="s">
        <v>448</v>
      </c>
      <c r="F4" s="961" t="s">
        <v>449</v>
      </c>
      <c r="G4" s="961" t="s">
        <v>450</v>
      </c>
      <c r="H4" s="961" t="s">
        <v>451</v>
      </c>
      <c r="I4" s="961" t="s">
        <v>162</v>
      </c>
      <c r="J4" s="961" t="s">
        <v>452</v>
      </c>
      <c r="K4" s="961" t="s">
        <v>453</v>
      </c>
      <c r="L4" s="962" t="s">
        <v>454</v>
      </c>
      <c r="M4" s="962" t="s">
        <v>117</v>
      </c>
    </row>
    <row r="5" spans="1:13" s="960" customFormat="1" ht="30" x14ac:dyDescent="0.25">
      <c r="A5" s="1261"/>
      <c r="B5" s="1261"/>
      <c r="C5" s="1261"/>
      <c r="D5" s="1261"/>
      <c r="E5" s="963" t="s">
        <v>431</v>
      </c>
      <c r="F5" s="964" t="s">
        <v>151</v>
      </c>
      <c r="G5" s="961" t="s">
        <v>455</v>
      </c>
      <c r="H5" s="964" t="s">
        <v>151</v>
      </c>
      <c r="I5" s="961" t="s">
        <v>456</v>
      </c>
      <c r="J5" s="961" t="s">
        <v>457</v>
      </c>
      <c r="K5" s="961" t="s">
        <v>458</v>
      </c>
      <c r="L5" s="963"/>
      <c r="M5" s="963"/>
    </row>
    <row r="6" spans="1:13" x14ac:dyDescent="0.25">
      <c r="A6" s="959">
        <v>1</v>
      </c>
      <c r="B6" s="422"/>
      <c r="C6" s="422"/>
      <c r="D6" s="422"/>
      <c r="E6" s="422"/>
      <c r="F6" s="959"/>
      <c r="G6" s="959"/>
      <c r="H6" s="959"/>
      <c r="I6" s="959"/>
      <c r="J6" s="959"/>
      <c r="K6" s="959"/>
      <c r="L6" s="422"/>
      <c r="M6" s="422"/>
    </row>
    <row r="7" spans="1:13" x14ac:dyDescent="0.25">
      <c r="A7" s="959">
        <v>2</v>
      </c>
      <c r="B7" s="422"/>
      <c r="C7" s="422"/>
      <c r="D7" s="422"/>
      <c r="E7" s="422"/>
      <c r="F7" s="959"/>
      <c r="G7" s="959"/>
      <c r="H7" s="959"/>
      <c r="I7" s="959"/>
      <c r="J7" s="959"/>
      <c r="K7" s="959"/>
      <c r="L7" s="422"/>
      <c r="M7" s="422"/>
    </row>
    <row r="8" spans="1:13" x14ac:dyDescent="0.25">
      <c r="A8" s="959">
        <v>3</v>
      </c>
      <c r="B8" s="422"/>
      <c r="C8" s="422"/>
      <c r="D8" s="422"/>
      <c r="E8" s="422"/>
      <c r="F8" s="959"/>
      <c r="G8" s="959"/>
      <c r="H8" s="959"/>
      <c r="I8" s="959"/>
      <c r="J8" s="959"/>
      <c r="K8" s="959"/>
      <c r="L8" s="422"/>
      <c r="M8" s="422"/>
    </row>
    <row r="9" spans="1:13" x14ac:dyDescent="0.25">
      <c r="A9" s="959">
        <v>4</v>
      </c>
      <c r="B9" s="422"/>
      <c r="C9" s="422"/>
      <c r="D9" s="422"/>
      <c r="E9" s="422"/>
      <c r="F9" s="959"/>
      <c r="G9" s="959"/>
      <c r="H9" s="959"/>
      <c r="I9" s="959"/>
      <c r="J9" s="959"/>
      <c r="K9" s="959"/>
      <c r="L9" s="422"/>
      <c r="M9" s="422"/>
    </row>
    <row r="10" spans="1:13" x14ac:dyDescent="0.25">
      <c r="A10" s="959">
        <v>5</v>
      </c>
      <c r="B10" s="422"/>
      <c r="C10" s="422"/>
      <c r="D10" s="422"/>
      <c r="E10" s="422"/>
      <c r="F10" s="959"/>
      <c r="G10" s="959"/>
      <c r="H10" s="959"/>
      <c r="I10" s="959"/>
      <c r="J10" s="959"/>
      <c r="K10" s="959"/>
      <c r="L10" s="422"/>
      <c r="M10" s="422"/>
    </row>
    <row r="11" spans="1:13" x14ac:dyDescent="0.25">
      <c r="A11" s="959">
        <v>6</v>
      </c>
      <c r="B11" s="422"/>
      <c r="C11" s="422"/>
      <c r="D11" s="422"/>
      <c r="E11" s="422"/>
      <c r="F11" s="959"/>
      <c r="G11" s="959"/>
      <c r="H11" s="959"/>
      <c r="I11" s="959"/>
      <c r="J11" s="959"/>
      <c r="K11" s="959"/>
      <c r="L11" s="422"/>
      <c r="M11" s="422"/>
    </row>
    <row r="12" spans="1:13" x14ac:dyDescent="0.25">
      <c r="A12" s="959">
        <v>7</v>
      </c>
      <c r="B12" s="422"/>
      <c r="C12" s="422"/>
      <c r="D12" s="422"/>
      <c r="E12" s="422"/>
      <c r="F12" s="959"/>
      <c r="G12" s="959"/>
      <c r="H12" s="959"/>
      <c r="I12" s="959"/>
      <c r="J12" s="959"/>
      <c r="K12" s="959"/>
      <c r="L12" s="422"/>
      <c r="M12" s="422"/>
    </row>
    <row r="13" spans="1:13" x14ac:dyDescent="0.25">
      <c r="A13" s="959">
        <v>8</v>
      </c>
      <c r="B13" s="422"/>
      <c r="C13" s="422"/>
      <c r="D13" s="422"/>
      <c r="E13" s="422"/>
      <c r="F13" s="959"/>
      <c r="G13" s="959"/>
      <c r="H13" s="959"/>
      <c r="I13" s="959"/>
      <c r="J13" s="959"/>
      <c r="K13" s="959"/>
      <c r="L13" s="422"/>
      <c r="M13" s="422"/>
    </row>
    <row r="14" spans="1:13" x14ac:dyDescent="0.25">
      <c r="A14" s="959">
        <v>9</v>
      </c>
      <c r="B14" s="422"/>
      <c r="C14" s="422"/>
      <c r="D14" s="422"/>
      <c r="E14" s="422"/>
      <c r="F14" s="959"/>
      <c r="G14" s="959"/>
      <c r="H14" s="959"/>
      <c r="I14" s="959"/>
      <c r="J14" s="959"/>
      <c r="K14" s="959"/>
      <c r="L14" s="422"/>
      <c r="M14" s="422"/>
    </row>
    <row r="15" spans="1:13" x14ac:dyDescent="0.25">
      <c r="A15" s="959">
        <v>10</v>
      </c>
      <c r="B15" s="422"/>
      <c r="C15" s="422"/>
      <c r="D15" s="422"/>
      <c r="E15" s="422"/>
      <c r="F15" s="959"/>
      <c r="G15" s="959"/>
      <c r="H15" s="959"/>
      <c r="I15" s="959"/>
      <c r="J15" s="959"/>
      <c r="K15" s="959"/>
      <c r="L15" s="422"/>
      <c r="M15" s="422"/>
    </row>
    <row r="16" spans="1:13" x14ac:dyDescent="0.25">
      <c r="A16" s="959">
        <v>11</v>
      </c>
      <c r="B16" s="422"/>
      <c r="C16" s="422"/>
      <c r="D16" s="422"/>
      <c r="E16" s="422"/>
      <c r="F16" s="959"/>
      <c r="G16" s="959"/>
      <c r="H16" s="959"/>
      <c r="I16" s="959"/>
      <c r="J16" s="959"/>
      <c r="K16" s="959"/>
      <c r="L16" s="422"/>
      <c r="M16" s="422"/>
    </row>
    <row r="17" spans="1:13" x14ac:dyDescent="0.25">
      <c r="A17" s="959">
        <v>12</v>
      </c>
      <c r="B17" s="422"/>
      <c r="C17" s="422"/>
      <c r="D17" s="422"/>
      <c r="E17" s="422"/>
      <c r="F17" s="959"/>
      <c r="G17" s="959"/>
      <c r="H17" s="959"/>
      <c r="I17" s="959"/>
      <c r="J17" s="959"/>
      <c r="K17" s="959"/>
      <c r="L17" s="422"/>
      <c r="M17" s="422"/>
    </row>
    <row r="18" spans="1:13" x14ac:dyDescent="0.25">
      <c r="A18" s="959">
        <v>13</v>
      </c>
      <c r="B18" s="422"/>
      <c r="C18" s="422"/>
      <c r="D18" s="422"/>
      <c r="E18" s="422"/>
      <c r="F18" s="959"/>
      <c r="G18" s="959"/>
      <c r="H18" s="959"/>
      <c r="I18" s="959"/>
      <c r="J18" s="959"/>
      <c r="K18" s="959"/>
      <c r="L18" s="422"/>
      <c r="M18" s="422"/>
    </row>
    <row r="19" spans="1:13" x14ac:dyDescent="0.25">
      <c r="A19" s="959">
        <v>14</v>
      </c>
      <c r="B19" s="422"/>
      <c r="C19" s="422"/>
      <c r="D19" s="422"/>
      <c r="E19" s="422"/>
      <c r="F19" s="959"/>
      <c r="G19" s="959"/>
      <c r="H19" s="959"/>
      <c r="I19" s="959"/>
      <c r="J19" s="959"/>
      <c r="K19" s="959"/>
      <c r="L19" s="422"/>
      <c r="M19" s="422"/>
    </row>
    <row r="20" spans="1:13" x14ac:dyDescent="0.25">
      <c r="A20" s="959">
        <v>15</v>
      </c>
      <c r="B20" s="422"/>
      <c r="C20" s="422"/>
      <c r="D20" s="422"/>
      <c r="E20" s="422"/>
      <c r="F20" s="959"/>
      <c r="G20" s="959"/>
      <c r="H20" s="959"/>
      <c r="I20" s="959"/>
      <c r="J20" s="959"/>
      <c r="K20" s="959"/>
      <c r="L20" s="422"/>
      <c r="M20" s="422"/>
    </row>
    <row r="21" spans="1:13" x14ac:dyDescent="0.25">
      <c r="A21" s="959">
        <v>16</v>
      </c>
      <c r="B21" s="422"/>
      <c r="C21" s="422"/>
      <c r="D21" s="422"/>
      <c r="E21" s="422"/>
      <c r="F21" s="959"/>
      <c r="G21" s="959"/>
      <c r="H21" s="959"/>
      <c r="I21" s="959"/>
      <c r="J21" s="959"/>
      <c r="K21" s="959"/>
      <c r="L21" s="422"/>
      <c r="M21" s="422"/>
    </row>
    <row r="22" spans="1:13" x14ac:dyDescent="0.25">
      <c r="A22" s="959">
        <v>17</v>
      </c>
      <c r="B22" s="422"/>
      <c r="C22" s="422"/>
      <c r="D22" s="422"/>
      <c r="E22" s="422"/>
      <c r="F22" s="959"/>
      <c r="G22" s="959"/>
      <c r="H22" s="959"/>
      <c r="I22" s="959"/>
      <c r="J22" s="959"/>
      <c r="K22" s="959"/>
      <c r="L22" s="422"/>
      <c r="M22" s="422"/>
    </row>
    <row r="23" spans="1:13" x14ac:dyDescent="0.25">
      <c r="A23" s="959">
        <v>18</v>
      </c>
      <c r="B23" s="422"/>
      <c r="C23" s="422"/>
      <c r="D23" s="422"/>
      <c r="E23" s="422"/>
      <c r="F23" s="959"/>
      <c r="G23" s="959"/>
      <c r="H23" s="959"/>
      <c r="I23" s="959"/>
      <c r="J23" s="959"/>
      <c r="K23" s="959"/>
      <c r="L23" s="422"/>
      <c r="M23" s="422"/>
    </row>
    <row r="24" spans="1:13" x14ac:dyDescent="0.25">
      <c r="A24" s="959">
        <v>19</v>
      </c>
      <c r="B24" s="422"/>
      <c r="C24" s="422"/>
      <c r="D24" s="422"/>
      <c r="E24" s="422"/>
      <c r="F24" s="959"/>
      <c r="G24" s="959"/>
      <c r="H24" s="959"/>
      <c r="I24" s="959"/>
      <c r="J24" s="959"/>
      <c r="K24" s="959"/>
      <c r="L24" s="422"/>
      <c r="M24" s="422"/>
    </row>
    <row r="25" spans="1:13" x14ac:dyDescent="0.25">
      <c r="A25" s="959">
        <v>20</v>
      </c>
      <c r="B25" s="422"/>
      <c r="C25" s="422"/>
      <c r="D25" s="422"/>
      <c r="E25" s="422"/>
      <c r="F25" s="959"/>
      <c r="G25" s="959"/>
      <c r="H25" s="959"/>
      <c r="I25" s="959"/>
      <c r="J25" s="959"/>
      <c r="K25" s="959"/>
      <c r="L25" s="422"/>
      <c r="M25" s="422"/>
    </row>
    <row r="26" spans="1:13" x14ac:dyDescent="0.25">
      <c r="A26" s="959">
        <v>21</v>
      </c>
      <c r="B26" s="422"/>
      <c r="C26" s="422"/>
      <c r="D26" s="422"/>
      <c r="E26" s="422"/>
      <c r="F26" s="959"/>
      <c r="G26" s="959"/>
      <c r="H26" s="959"/>
      <c r="I26" s="959"/>
      <c r="J26" s="959"/>
      <c r="K26" s="959"/>
      <c r="L26" s="422"/>
      <c r="M26" s="422"/>
    </row>
    <row r="27" spans="1:13" s="960" customFormat="1" x14ac:dyDescent="0.25">
      <c r="A27" s="1249" t="s">
        <v>459</v>
      </c>
      <c r="B27" s="1250"/>
      <c r="C27" s="1250"/>
      <c r="D27" s="1250"/>
      <c r="E27" s="1251"/>
      <c r="F27" s="965">
        <f t="shared" ref="F27:K27" si="0">SUM(F6:F26)</f>
        <v>0</v>
      </c>
      <c r="G27" s="965">
        <f t="shared" si="0"/>
        <v>0</v>
      </c>
      <c r="H27" s="965">
        <f t="shared" si="0"/>
        <v>0</v>
      </c>
      <c r="I27" s="965">
        <f t="shared" si="0"/>
        <v>0</v>
      </c>
      <c r="J27" s="965">
        <f t="shared" si="0"/>
        <v>0</v>
      </c>
      <c r="K27" s="965">
        <f t="shared" si="0"/>
        <v>0</v>
      </c>
      <c r="L27" s="966"/>
      <c r="M27" s="966"/>
    </row>
    <row r="28" spans="1:13" s="960" customFormat="1" x14ac:dyDescent="0.25">
      <c r="A28" s="967" t="s">
        <v>460</v>
      </c>
      <c r="B28" s="960" t="s">
        <v>461</v>
      </c>
      <c r="F28" s="967"/>
      <c r="G28" s="967"/>
      <c r="H28" s="967"/>
      <c r="I28" s="967"/>
      <c r="J28" s="967"/>
      <c r="K28" s="967"/>
    </row>
    <row r="29" spans="1:13" s="960" customFormat="1" x14ac:dyDescent="0.25">
      <c r="A29" s="967" t="s">
        <v>462</v>
      </c>
      <c r="B29" s="960" t="s">
        <v>463</v>
      </c>
      <c r="F29" s="967"/>
      <c r="G29" s="967"/>
      <c r="H29" s="967"/>
      <c r="I29" s="967"/>
      <c r="J29" s="967"/>
      <c r="K29" s="967"/>
    </row>
  </sheetData>
  <sheetProtection password="DCBB" sheet="1" objects="1" scenarios="1"/>
  <mergeCells count="10">
    <mergeCell ref="A27:E27"/>
    <mergeCell ref="A1:M1"/>
    <mergeCell ref="A2:D2"/>
    <mergeCell ref="E2:M2"/>
    <mergeCell ref="A3:I3"/>
    <mergeCell ref="L3:M3"/>
    <mergeCell ref="A4:A5"/>
    <mergeCell ref="B4:B5"/>
    <mergeCell ref="C4:C5"/>
    <mergeCell ref="D4:D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topLeftCell="A20" zoomScale="84" zoomScaleNormal="84" workbookViewId="0">
      <selection activeCell="F29" sqref="F29"/>
    </sheetView>
  </sheetViews>
  <sheetFormatPr defaultRowHeight="15" x14ac:dyDescent="0.25"/>
  <cols>
    <col min="1" max="1" width="6.28515625" customWidth="1"/>
    <col min="2" max="2" width="47.7109375" customWidth="1"/>
    <col min="3" max="3" width="46.5703125" customWidth="1"/>
    <col min="4" max="4" width="19" customWidth="1"/>
    <col min="5" max="5" width="20.7109375" customWidth="1"/>
    <col min="6" max="6" width="19.85546875" customWidth="1"/>
    <col min="8" max="8" width="17.7109375" bestFit="1" customWidth="1"/>
  </cols>
  <sheetData>
    <row r="1" spans="1:6" ht="29.25" thickBot="1" x14ac:dyDescent="0.3">
      <c r="A1" s="1265" t="s">
        <v>951</v>
      </c>
      <c r="B1" s="1265"/>
      <c r="C1" s="1265"/>
      <c r="D1" s="1265"/>
      <c r="E1" s="1265"/>
      <c r="F1" s="1265"/>
    </row>
    <row r="2" spans="1:6" ht="23.45" customHeight="1" thickBot="1" x14ac:dyDescent="0.3">
      <c r="A2" s="1273" t="str">
        <f>'Form Sc'!A2:J2</f>
        <v xml:space="preserve">Sector :-  </v>
      </c>
      <c r="B2" s="1274"/>
      <c r="C2" s="1274" t="str">
        <f>'General Information'!C2:G2</f>
        <v>Chlor-Alkali</v>
      </c>
      <c r="D2" s="1274"/>
      <c r="E2" s="1274"/>
      <c r="F2" s="1275"/>
    </row>
    <row r="3" spans="1:6" x14ac:dyDescent="0.25">
      <c r="A3" s="1266" t="str">
        <f>'Form Sc'!A3:B3</f>
        <v>Name of the Unit</v>
      </c>
      <c r="B3" s="1267"/>
      <c r="C3" s="1270" t="str">
        <f>'Form Sc'!C3:J3</f>
        <v xml:space="preserve"> </v>
      </c>
      <c r="D3" s="1271"/>
      <c r="E3" s="1271"/>
      <c r="F3" s="1272"/>
    </row>
    <row r="4" spans="1:6" ht="58.15" customHeight="1" x14ac:dyDescent="0.25">
      <c r="A4" s="271" t="s">
        <v>123</v>
      </c>
      <c r="B4" s="272" t="s">
        <v>474</v>
      </c>
      <c r="C4" s="273" t="s">
        <v>277</v>
      </c>
      <c r="D4" s="274" t="s">
        <v>2</v>
      </c>
      <c r="E4" s="275" t="str">
        <f>'Form Sc'!H5</f>
        <v xml:space="preserve">Baseline Year [BY] </v>
      </c>
      <c r="F4" s="276" t="str">
        <f>'Form Sc'!I5</f>
        <v xml:space="preserve"> Assessment Year (2018-19)</v>
      </c>
    </row>
    <row r="5" spans="1:6" ht="15.75" thickBot="1" x14ac:dyDescent="0.3">
      <c r="A5" s="265">
        <v>1.1000000000000001</v>
      </c>
      <c r="B5" s="266" t="s">
        <v>278</v>
      </c>
      <c r="C5" s="267"/>
      <c r="D5" s="268"/>
      <c r="E5" s="269"/>
      <c r="F5" s="270"/>
    </row>
    <row r="6" spans="1:6" x14ac:dyDescent="0.25">
      <c r="A6" s="29" t="s">
        <v>83</v>
      </c>
      <c r="B6" s="75" t="s">
        <v>8</v>
      </c>
      <c r="C6" s="7"/>
      <c r="D6" s="31"/>
      <c r="E6" s="86">
        <f>'Form Sc'!H9</f>
        <v>0</v>
      </c>
      <c r="F6" s="86">
        <f>'Form Sc'!I9</f>
        <v>0</v>
      </c>
    </row>
    <row r="7" spans="1:6" x14ac:dyDescent="0.25">
      <c r="A7" s="29" t="s">
        <v>85</v>
      </c>
      <c r="B7" s="74" t="s">
        <v>475</v>
      </c>
      <c r="C7" s="26"/>
      <c r="D7" s="27"/>
      <c r="E7" s="86">
        <f>'Baseline parameter'!E15</f>
        <v>0</v>
      </c>
      <c r="F7" s="86">
        <f>'Baseline parameter'!F15</f>
        <v>0</v>
      </c>
    </row>
    <row r="8" spans="1:6" x14ac:dyDescent="0.25">
      <c r="A8" s="29" t="s">
        <v>280</v>
      </c>
      <c r="B8" s="215" t="s">
        <v>479</v>
      </c>
      <c r="C8" s="216"/>
      <c r="D8" s="217" t="s">
        <v>13</v>
      </c>
      <c r="E8" s="218">
        <f>'Baseline parameter'!E38</f>
        <v>0</v>
      </c>
      <c r="F8" s="218">
        <f>'Baseline parameter'!F38</f>
        <v>0</v>
      </c>
    </row>
    <row r="9" spans="1:6" x14ac:dyDescent="0.25">
      <c r="A9" s="29" t="s">
        <v>281</v>
      </c>
      <c r="B9" s="210" t="s">
        <v>387</v>
      </c>
      <c r="C9" s="211" t="s">
        <v>279</v>
      </c>
      <c r="D9" s="199" t="s">
        <v>191</v>
      </c>
      <c r="E9" s="212">
        <f>'Baseline parameter'!E15</f>
        <v>0</v>
      </c>
      <c r="F9" s="213">
        <f>'Baseline parameter'!F15</f>
        <v>0</v>
      </c>
    </row>
    <row r="10" spans="1:6" x14ac:dyDescent="0.25">
      <c r="A10" s="29" t="s">
        <v>282</v>
      </c>
      <c r="B10" s="210" t="s">
        <v>388</v>
      </c>
      <c r="C10" s="211" t="s">
        <v>127</v>
      </c>
      <c r="D10" s="199" t="s">
        <v>191</v>
      </c>
      <c r="E10" s="212">
        <f>'Baseline parameter'!E16</f>
        <v>0</v>
      </c>
      <c r="F10" s="213">
        <f>'Baseline parameter'!F16</f>
        <v>0</v>
      </c>
    </row>
    <row r="11" spans="1:6" x14ac:dyDescent="0.25">
      <c r="A11" s="29" t="s">
        <v>283</v>
      </c>
      <c r="B11" s="210" t="s">
        <v>389</v>
      </c>
      <c r="C11" s="211" t="s">
        <v>127</v>
      </c>
      <c r="D11" s="199" t="s">
        <v>478</v>
      </c>
      <c r="E11" s="212">
        <f>'Baseline parameter'!E17</f>
        <v>0</v>
      </c>
      <c r="F11" s="213">
        <f>'Baseline parameter'!F17</f>
        <v>0</v>
      </c>
    </row>
    <row r="12" spans="1:6" x14ac:dyDescent="0.25">
      <c r="A12" s="29" t="s">
        <v>284</v>
      </c>
      <c r="B12" s="77" t="s">
        <v>476</v>
      </c>
      <c r="C12" s="211" t="s">
        <v>127</v>
      </c>
      <c r="D12" s="199" t="s">
        <v>191</v>
      </c>
      <c r="E12" s="212">
        <f>'Baseline parameter'!E18</f>
        <v>0</v>
      </c>
      <c r="F12" s="213">
        <f>'Baseline parameter'!F18</f>
        <v>0</v>
      </c>
    </row>
    <row r="13" spans="1:6" x14ac:dyDescent="0.25">
      <c r="A13" s="29" t="s">
        <v>285</v>
      </c>
      <c r="B13" s="97" t="s">
        <v>767</v>
      </c>
      <c r="C13" s="211" t="s">
        <v>127</v>
      </c>
      <c r="D13" s="199" t="s">
        <v>191</v>
      </c>
      <c r="E13" s="212">
        <f>'Baseline parameter'!E19</f>
        <v>0</v>
      </c>
      <c r="F13" s="212">
        <f>'Baseline parameter'!F19</f>
        <v>0</v>
      </c>
    </row>
    <row r="14" spans="1:6" x14ac:dyDescent="0.25">
      <c r="A14" s="29" t="s">
        <v>286</v>
      </c>
      <c r="B14" s="97" t="s">
        <v>768</v>
      </c>
      <c r="C14" s="211" t="s">
        <v>127</v>
      </c>
      <c r="D14" s="199" t="s">
        <v>191</v>
      </c>
      <c r="E14" s="212">
        <f>'Baseline parameter'!E20</f>
        <v>0</v>
      </c>
      <c r="F14" s="212">
        <f>'Baseline parameter'!F20</f>
        <v>0</v>
      </c>
    </row>
    <row r="15" spans="1:6" x14ac:dyDescent="0.25">
      <c r="A15" s="29" t="s">
        <v>287</v>
      </c>
      <c r="B15" s="97" t="s">
        <v>769</v>
      </c>
      <c r="C15" s="211" t="s">
        <v>127</v>
      </c>
      <c r="D15" s="199" t="s">
        <v>191</v>
      </c>
      <c r="E15" s="212">
        <f>'Baseline parameter'!E21</f>
        <v>0</v>
      </c>
      <c r="F15" s="212">
        <f>'Baseline parameter'!F21</f>
        <v>0</v>
      </c>
    </row>
    <row r="16" spans="1:6" x14ac:dyDescent="0.25">
      <c r="A16" s="214">
        <v>1.2</v>
      </c>
      <c r="B16" s="219" t="s">
        <v>477</v>
      </c>
      <c r="C16" s="220"/>
      <c r="D16" s="221"/>
      <c r="E16" s="222"/>
      <c r="F16" s="216"/>
    </row>
    <row r="17" spans="1:6" x14ac:dyDescent="0.25">
      <c r="A17" s="24" t="s">
        <v>83</v>
      </c>
      <c r="B17" s="210" t="str">
        <f>B9</f>
        <v>CS on 100 % basis</v>
      </c>
      <c r="C17" s="200" t="s">
        <v>127</v>
      </c>
      <c r="D17" s="31" t="s">
        <v>191</v>
      </c>
      <c r="E17" s="212">
        <f>'Baseline parameter'!E55</f>
        <v>0</v>
      </c>
      <c r="F17" s="213">
        <f>'Baseline parameter'!F55</f>
        <v>0</v>
      </c>
    </row>
    <row r="18" spans="1:6" x14ac:dyDescent="0.25">
      <c r="A18" s="24" t="s">
        <v>85</v>
      </c>
      <c r="B18" s="210" t="str">
        <f>B10</f>
        <v>Liquified Chlorine</v>
      </c>
      <c r="C18" s="200" t="s">
        <v>127</v>
      </c>
      <c r="D18" s="31" t="s">
        <v>191</v>
      </c>
      <c r="E18" s="212">
        <f>'Baseline parameter'!E56</f>
        <v>0</v>
      </c>
      <c r="F18" s="213">
        <f>'Baseline parameter'!F56</f>
        <v>0</v>
      </c>
    </row>
    <row r="19" spans="1:6" x14ac:dyDescent="0.25">
      <c r="A19" s="29" t="s">
        <v>280</v>
      </c>
      <c r="B19" s="210" t="str">
        <f>B11</f>
        <v>Hydrogen Compressed &amp; Bottled</v>
      </c>
      <c r="C19" s="200" t="s">
        <v>127</v>
      </c>
      <c r="D19" s="31" t="s">
        <v>191</v>
      </c>
      <c r="E19" s="212">
        <f>'Baseline parameter'!E57</f>
        <v>0</v>
      </c>
      <c r="F19" s="213">
        <f>'Baseline parameter'!F57</f>
        <v>0</v>
      </c>
    </row>
    <row r="20" spans="1:6" x14ac:dyDescent="0.25">
      <c r="A20" s="29" t="s">
        <v>281</v>
      </c>
      <c r="B20" s="210" t="s">
        <v>476</v>
      </c>
      <c r="C20" s="200" t="s">
        <v>127</v>
      </c>
      <c r="D20" s="31" t="s">
        <v>191</v>
      </c>
      <c r="E20" s="212">
        <f>'Baseline parameter'!E58</f>
        <v>0</v>
      </c>
      <c r="F20" s="212">
        <f>'Baseline parameter'!F58</f>
        <v>0</v>
      </c>
    </row>
    <row r="21" spans="1:6" x14ac:dyDescent="0.25">
      <c r="A21" s="29" t="s">
        <v>282</v>
      </c>
      <c r="B21" s="206" t="s">
        <v>747</v>
      </c>
      <c r="C21" s="200" t="s">
        <v>127</v>
      </c>
      <c r="D21" s="31" t="s">
        <v>191</v>
      </c>
      <c r="E21" s="212">
        <f>'Baseline parameter'!E59</f>
        <v>0</v>
      </c>
      <c r="F21" s="212">
        <f>'Baseline parameter'!F59</f>
        <v>0</v>
      </c>
    </row>
    <row r="22" spans="1:6" x14ac:dyDescent="0.25">
      <c r="A22" s="29" t="s">
        <v>283</v>
      </c>
      <c r="B22" s="206" t="s">
        <v>745</v>
      </c>
      <c r="C22" s="200" t="s">
        <v>127</v>
      </c>
      <c r="D22" s="31" t="s">
        <v>191</v>
      </c>
      <c r="E22" s="212">
        <f>'Baseline parameter'!E60</f>
        <v>0</v>
      </c>
      <c r="F22" s="212">
        <f>'Baseline parameter'!F60</f>
        <v>0</v>
      </c>
    </row>
    <row r="23" spans="1:6" x14ac:dyDescent="0.25">
      <c r="A23" s="29" t="s">
        <v>284</v>
      </c>
      <c r="B23" s="206" t="s">
        <v>746</v>
      </c>
      <c r="C23" s="200" t="s">
        <v>127</v>
      </c>
      <c r="D23" s="576" t="s">
        <v>191</v>
      </c>
      <c r="E23" s="930">
        <f>'Baseline parameter'!E61</f>
        <v>0</v>
      </c>
      <c r="F23" s="930">
        <f>'Baseline parameter'!F61</f>
        <v>0</v>
      </c>
    </row>
    <row r="24" spans="1:6" x14ac:dyDescent="0.25">
      <c r="A24" s="224" t="s">
        <v>285</v>
      </c>
      <c r="B24" s="223" t="s">
        <v>477</v>
      </c>
      <c r="C24" s="1109" t="s">
        <v>127</v>
      </c>
      <c r="D24" s="931" t="s">
        <v>191</v>
      </c>
      <c r="E24" s="932">
        <f>SUM(E17:E23)</f>
        <v>0</v>
      </c>
      <c r="F24" s="932">
        <f>SUM(F17:F23)</f>
        <v>0</v>
      </c>
    </row>
    <row r="25" spans="1:6" ht="30" x14ac:dyDescent="0.25">
      <c r="A25" s="29">
        <v>2</v>
      </c>
      <c r="B25" s="933" t="s">
        <v>501</v>
      </c>
      <c r="C25" s="934" t="s">
        <v>895</v>
      </c>
      <c r="D25" s="935" t="s">
        <v>137</v>
      </c>
      <c r="E25" s="936">
        <f>'Baseline parameter'!E129</f>
        <v>0</v>
      </c>
      <c r="F25" s="936">
        <f>'Baseline parameter'!F129</f>
        <v>0</v>
      </c>
    </row>
    <row r="26" spans="1:6" x14ac:dyDescent="0.25">
      <c r="A26" s="29">
        <v>3</v>
      </c>
      <c r="B26" s="933" t="s">
        <v>41</v>
      </c>
      <c r="C26" s="933" t="s">
        <v>127</v>
      </c>
      <c r="D26" s="937" t="s">
        <v>27</v>
      </c>
      <c r="E26" s="938">
        <f>'Baseline parameter'!E110</f>
        <v>0</v>
      </c>
      <c r="F26" s="938">
        <f>'Baseline parameter'!F110</f>
        <v>0</v>
      </c>
    </row>
    <row r="27" spans="1:6" ht="28.5" x14ac:dyDescent="0.25">
      <c r="A27" s="30">
        <v>4</v>
      </c>
      <c r="B27" s="939" t="s">
        <v>288</v>
      </c>
      <c r="C27" s="940" t="s">
        <v>508</v>
      </c>
      <c r="D27" s="937" t="s">
        <v>27</v>
      </c>
      <c r="E27" s="941">
        <f>'Baseline parameter'!E71</f>
        <v>0</v>
      </c>
      <c r="F27" s="941">
        <f>'Baseline parameter'!F71</f>
        <v>0</v>
      </c>
    </row>
    <row r="28" spans="1:6" ht="28.5" x14ac:dyDescent="0.25">
      <c r="A28" s="30">
        <v>5</v>
      </c>
      <c r="B28" s="942" t="s">
        <v>289</v>
      </c>
      <c r="C28" s="943" t="s">
        <v>508</v>
      </c>
      <c r="D28" s="548" t="s">
        <v>27</v>
      </c>
      <c r="E28" s="944">
        <f>'Baseline parameter'!E108</f>
        <v>0</v>
      </c>
      <c r="F28" s="944">
        <f>'Baseline parameter'!F108</f>
        <v>0</v>
      </c>
    </row>
    <row r="29" spans="1:6" ht="71.25" x14ac:dyDescent="0.25">
      <c r="A29" s="30">
        <v>6</v>
      </c>
      <c r="B29" s="942" t="s">
        <v>290</v>
      </c>
      <c r="C29" s="943" t="s">
        <v>1815</v>
      </c>
      <c r="D29" s="548" t="s">
        <v>137</v>
      </c>
      <c r="E29" s="945">
        <f>IF('General Information'!C6="CPP",E25+(E27*3394/10)-(E28*'NF2_Power Mix '!E32/10), E25+(E27*860/10))</f>
        <v>0</v>
      </c>
      <c r="F29" s="945">
        <f>IF('General Information'!C6="CPP",F25+(F27*3394/10)-(F28*'NF2_Power Mix '!F32/10), F25+(F27*860/10))</f>
        <v>0</v>
      </c>
    </row>
    <row r="30" spans="1:6" x14ac:dyDescent="0.25">
      <c r="A30" s="552">
        <v>6.1</v>
      </c>
      <c r="B30" s="946" t="s">
        <v>1043</v>
      </c>
      <c r="C30" s="947"/>
      <c r="D30" s="948" t="s">
        <v>1044</v>
      </c>
      <c r="E30" s="949">
        <f>E29/10</f>
        <v>0</v>
      </c>
      <c r="F30" s="949">
        <f>F29/10</f>
        <v>0</v>
      </c>
    </row>
    <row r="31" spans="1:6" ht="29.25" thickBot="1" x14ac:dyDescent="0.3">
      <c r="A31" s="33">
        <v>7</v>
      </c>
      <c r="B31" s="950" t="s">
        <v>293</v>
      </c>
      <c r="C31" s="951" t="s">
        <v>294</v>
      </c>
      <c r="D31" s="951" t="s">
        <v>896</v>
      </c>
      <c r="E31" s="1108">
        <f>IFERROR(E29/(E24),0)</f>
        <v>0</v>
      </c>
      <c r="F31" s="1108">
        <f>IFERROR(F29/(F24),0)</f>
        <v>0</v>
      </c>
    </row>
    <row r="32" spans="1:6" ht="15.75" thickBot="1" x14ac:dyDescent="0.3">
      <c r="A32" s="1119">
        <v>7.1</v>
      </c>
      <c r="B32" s="1120" t="s">
        <v>293</v>
      </c>
      <c r="C32" s="1121" t="s">
        <v>897</v>
      </c>
      <c r="D32" s="1122" t="s">
        <v>566</v>
      </c>
      <c r="E32" s="1123">
        <f>E31/10</f>
        <v>0</v>
      </c>
      <c r="F32" s="1124">
        <f>F31/10</f>
        <v>0</v>
      </c>
    </row>
    <row r="33" spans="1:8" x14ac:dyDescent="0.25">
      <c r="A33" s="1118">
        <v>8</v>
      </c>
      <c r="B33" s="1268" t="s">
        <v>295</v>
      </c>
      <c r="C33" s="1269"/>
      <c r="D33" s="937" t="s">
        <v>2</v>
      </c>
      <c r="E33" s="952"/>
      <c r="F33" s="952"/>
      <c r="H33" s="669"/>
    </row>
    <row r="34" spans="1:8" ht="16.5" x14ac:dyDescent="0.25">
      <c r="A34" s="24" t="s">
        <v>83</v>
      </c>
      <c r="B34" s="953" t="s">
        <v>544</v>
      </c>
      <c r="C34" s="954" t="s">
        <v>483</v>
      </c>
      <c r="D34" s="306" t="s">
        <v>291</v>
      </c>
      <c r="E34" s="112"/>
      <c r="F34" s="956">
        <f>'NF1_Coal Quality'!F29</f>
        <v>0</v>
      </c>
    </row>
    <row r="35" spans="1:8" x14ac:dyDescent="0.25">
      <c r="A35" s="24" t="s">
        <v>85</v>
      </c>
      <c r="B35" s="953" t="s">
        <v>296</v>
      </c>
      <c r="C35" s="954" t="s">
        <v>482</v>
      </c>
      <c r="D35" s="306" t="s">
        <v>291</v>
      </c>
      <c r="E35" s="955"/>
      <c r="F35" s="956">
        <f>'NF2_Power Mix '!F58</f>
        <v>0</v>
      </c>
    </row>
    <row r="36" spans="1:8" x14ac:dyDescent="0.25">
      <c r="A36" s="24" t="s">
        <v>280</v>
      </c>
      <c r="B36" s="34" t="s">
        <v>481</v>
      </c>
      <c r="C36" s="32" t="s">
        <v>484</v>
      </c>
      <c r="D36" s="27" t="s">
        <v>291</v>
      </c>
      <c r="E36" s="28"/>
      <c r="F36" s="86">
        <f>'NF 3_Hydrogen Mix'!F17</f>
        <v>0</v>
      </c>
    </row>
    <row r="37" spans="1:8" x14ac:dyDescent="0.25">
      <c r="A37" s="24" t="s">
        <v>281</v>
      </c>
      <c r="B37" s="34" t="s">
        <v>519</v>
      </c>
      <c r="C37" s="32" t="s">
        <v>520</v>
      </c>
      <c r="D37" s="27" t="s">
        <v>291</v>
      </c>
      <c r="E37" s="28"/>
      <c r="F37" s="86">
        <f>'NF4_PLF CPP'!F12</f>
        <v>0</v>
      </c>
    </row>
    <row r="38" spans="1:8" x14ac:dyDescent="0.25">
      <c r="A38" s="184" t="s">
        <v>282</v>
      </c>
      <c r="B38" s="989" t="s">
        <v>590</v>
      </c>
      <c r="C38" s="26" t="s">
        <v>591</v>
      </c>
      <c r="D38" s="338" t="s">
        <v>291</v>
      </c>
      <c r="E38" s="183"/>
      <c r="F38" s="183">
        <f>'NF 5_Others'!F29</f>
        <v>0</v>
      </c>
    </row>
    <row r="39" spans="1:8" x14ac:dyDescent="0.25">
      <c r="A39" s="24" t="s">
        <v>283</v>
      </c>
      <c r="B39" s="25" t="s">
        <v>292</v>
      </c>
      <c r="C39" s="26" t="s">
        <v>592</v>
      </c>
      <c r="D39" s="27" t="s">
        <v>291</v>
      </c>
      <c r="E39" s="86">
        <f>E29</f>
        <v>0</v>
      </c>
      <c r="F39" s="86">
        <f>F29-F34-F35-F36-F37-F38</f>
        <v>0</v>
      </c>
    </row>
    <row r="40" spans="1:8" ht="28.5" x14ac:dyDescent="0.25">
      <c r="A40" s="170">
        <v>9</v>
      </c>
      <c r="B40" s="171" t="s">
        <v>297</v>
      </c>
      <c r="C40" s="172" t="s">
        <v>298</v>
      </c>
      <c r="D40" s="173" t="s">
        <v>896</v>
      </c>
      <c r="E40" s="1110">
        <f>E31</f>
        <v>0</v>
      </c>
      <c r="F40" s="1107">
        <f>IFERROR((F39/F24),0)</f>
        <v>0</v>
      </c>
    </row>
    <row r="41" spans="1:8" ht="28.5" x14ac:dyDescent="0.25">
      <c r="A41" s="170">
        <v>9.1</v>
      </c>
      <c r="B41" s="171" t="s">
        <v>297</v>
      </c>
      <c r="C41" s="990" t="s">
        <v>1819</v>
      </c>
      <c r="D41" s="173" t="s">
        <v>566</v>
      </c>
      <c r="E41" s="1110">
        <f>E32</f>
        <v>0</v>
      </c>
      <c r="F41" s="1107">
        <f>F40/10</f>
        <v>0</v>
      </c>
      <c r="H41" s="783"/>
    </row>
    <row r="42" spans="1:8" x14ac:dyDescent="0.25">
      <c r="A42" s="170">
        <v>9.1999999999999993</v>
      </c>
      <c r="B42" s="171" t="s">
        <v>1780</v>
      </c>
      <c r="C42" s="172"/>
      <c r="D42" s="173" t="s">
        <v>566</v>
      </c>
      <c r="E42" s="1110">
        <f>'Form Sc'!H80</f>
        <v>0</v>
      </c>
      <c r="F42" s="991"/>
    </row>
    <row r="43" spans="1:8" x14ac:dyDescent="0.25">
      <c r="A43" s="987">
        <v>9.3000000000000007</v>
      </c>
      <c r="B43" s="171" t="s">
        <v>1697</v>
      </c>
      <c r="C43" s="1125"/>
      <c r="D43" s="173" t="s">
        <v>566</v>
      </c>
      <c r="E43" s="1126">
        <f>IF(AND('Form Sc'!I789="yes"),E41-E42,0)</f>
        <v>0</v>
      </c>
      <c r="F43" s="992"/>
      <c r="H43" s="783"/>
    </row>
    <row r="44" spans="1:8" ht="30" x14ac:dyDescent="0.25">
      <c r="A44" s="174">
        <v>10</v>
      </c>
      <c r="B44" s="175" t="s">
        <v>587</v>
      </c>
      <c r="C44" s="176"/>
      <c r="D44" s="177" t="s">
        <v>137</v>
      </c>
      <c r="E44" s="178"/>
      <c r="F44" s="668">
        <f>'NF 5_Others'!F38</f>
        <v>0</v>
      </c>
    </row>
    <row r="45" spans="1:8" ht="28.5" x14ac:dyDescent="0.25">
      <c r="A45" s="993" t="s">
        <v>83</v>
      </c>
      <c r="B45" s="26" t="s">
        <v>588</v>
      </c>
      <c r="C45" s="26" t="s">
        <v>900</v>
      </c>
      <c r="D45" s="27" t="s">
        <v>137</v>
      </c>
      <c r="E45" s="179"/>
      <c r="F45" s="667">
        <f>F39+F44</f>
        <v>0</v>
      </c>
    </row>
    <row r="46" spans="1:8" ht="30" x14ac:dyDescent="0.25">
      <c r="A46" s="180">
        <v>11</v>
      </c>
      <c r="B46" s="181" t="s">
        <v>589</v>
      </c>
      <c r="C46" s="181" t="s">
        <v>899</v>
      </c>
      <c r="D46" s="182" t="s">
        <v>896</v>
      </c>
      <c r="E46" s="181"/>
      <c r="F46" s="1106">
        <f>IFERROR(F45/F24,0)</f>
        <v>0</v>
      </c>
    </row>
    <row r="47" spans="1:8" ht="30" x14ac:dyDescent="0.25">
      <c r="A47" s="180">
        <v>12</v>
      </c>
      <c r="B47" s="181" t="s">
        <v>589</v>
      </c>
      <c r="C47" s="181" t="s">
        <v>898</v>
      </c>
      <c r="D47" s="182" t="s">
        <v>566</v>
      </c>
      <c r="E47" s="181"/>
      <c r="F47" s="1106">
        <f>(F46/10)-E43</f>
        <v>0</v>
      </c>
    </row>
    <row r="48" spans="1:8" x14ac:dyDescent="0.25">
      <c r="A48" s="1262" t="s">
        <v>299</v>
      </c>
      <c r="B48" s="1263"/>
      <c r="C48" s="1263"/>
      <c r="D48" s="1263"/>
      <c r="E48" s="1263"/>
      <c r="F48" s="1264"/>
    </row>
    <row r="49" spans="1:6" x14ac:dyDescent="0.25">
      <c r="A49" s="1262"/>
      <c r="B49" s="1263"/>
      <c r="C49" s="1263"/>
      <c r="D49" s="1263"/>
      <c r="E49" s="1263"/>
      <c r="F49" s="1264"/>
    </row>
    <row r="50" spans="1:6" x14ac:dyDescent="0.25">
      <c r="A50" s="1262"/>
      <c r="B50" s="1263"/>
      <c r="C50" s="1263"/>
      <c r="D50" s="1263"/>
      <c r="E50" s="1263"/>
      <c r="F50" s="1264"/>
    </row>
    <row r="51" spans="1:6" x14ac:dyDescent="0.25">
      <c r="A51" s="1262"/>
      <c r="B51" s="1263"/>
      <c r="C51" s="1263"/>
      <c r="D51" s="1263"/>
      <c r="E51" s="1263"/>
      <c r="F51" s="1264"/>
    </row>
    <row r="52" spans="1:6" x14ac:dyDescent="0.25">
      <c r="A52" s="1262"/>
      <c r="B52" s="1263"/>
      <c r="C52" s="1263"/>
      <c r="D52" s="1263"/>
      <c r="E52" s="1263"/>
      <c r="F52" s="1264"/>
    </row>
    <row r="53" spans="1:6" x14ac:dyDescent="0.25">
      <c r="A53" s="35"/>
      <c r="B53" s="36"/>
      <c r="C53" s="37"/>
      <c r="D53" s="38"/>
      <c r="E53" s="37"/>
      <c r="F53" s="39"/>
    </row>
    <row r="54" spans="1:6" x14ac:dyDescent="0.25">
      <c r="A54" s="35"/>
      <c r="B54" s="36"/>
      <c r="C54" s="37"/>
      <c r="D54" s="36" t="s">
        <v>300</v>
      </c>
      <c r="E54" s="36"/>
      <c r="F54" s="40"/>
    </row>
    <row r="55" spans="1:6" x14ac:dyDescent="0.25">
      <c r="A55" s="35"/>
      <c r="B55" s="41" t="s">
        <v>301</v>
      </c>
      <c r="C55" s="37"/>
      <c r="D55" s="38"/>
      <c r="E55" s="37"/>
      <c r="F55" s="39"/>
    </row>
    <row r="56" spans="1:6" x14ac:dyDescent="0.25">
      <c r="A56" s="35"/>
      <c r="B56" s="41"/>
      <c r="C56" s="37"/>
      <c r="D56" s="38"/>
      <c r="E56" s="37"/>
      <c r="F56" s="39"/>
    </row>
    <row r="57" spans="1:6" x14ac:dyDescent="0.25">
      <c r="A57" s="35"/>
      <c r="B57" s="41" t="s">
        <v>302</v>
      </c>
      <c r="C57" s="37"/>
      <c r="D57" s="38"/>
      <c r="E57" s="37"/>
      <c r="F57" s="39"/>
    </row>
    <row r="58" spans="1:6" ht="15.75" thickBot="1" x14ac:dyDescent="0.3">
      <c r="A58" s="42"/>
      <c r="B58" s="43"/>
      <c r="C58" s="43"/>
      <c r="D58" s="44"/>
      <c r="E58" s="43"/>
      <c r="F58" s="45"/>
    </row>
  </sheetData>
  <sheetProtection algorithmName="SHA-512" hashValue="1uBJuk4CY8TmAcKkBqEWcbh1fx/RzsI/qFPSgPhksApPBP3hMkAUdpw0sWi7+zz/iEk/pFmHMLcBS8z/WtlF2A==" saltValue="xb75HfXAkO1S7jbIezmzgQ==" spinCount="100000" sheet="1" objects="1" scenarios="1"/>
  <mergeCells count="7">
    <mergeCell ref="A48:F52"/>
    <mergeCell ref="A1:F1"/>
    <mergeCell ref="A3:B3"/>
    <mergeCell ref="B33:C33"/>
    <mergeCell ref="C3:F3"/>
    <mergeCell ref="A2:B2"/>
    <mergeCell ref="C2:F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2" zoomScale="90" zoomScaleNormal="90" workbookViewId="0">
      <selection activeCell="F29" sqref="F29"/>
    </sheetView>
  </sheetViews>
  <sheetFormatPr defaultRowHeight="15" x14ac:dyDescent="0.25"/>
  <cols>
    <col min="1" max="1" width="5.7109375" style="71" bestFit="1" customWidth="1"/>
    <col min="2" max="2" width="36.7109375" bestFit="1" customWidth="1"/>
    <col min="3" max="3" width="23.28515625" style="71" bestFit="1" customWidth="1"/>
    <col min="4" max="4" width="15.7109375" bestFit="1" customWidth="1"/>
    <col min="5" max="5" width="17.42578125" bestFit="1" customWidth="1"/>
    <col min="6" max="6" width="20.5703125" bestFit="1" customWidth="1"/>
  </cols>
  <sheetData>
    <row r="1" spans="1:7" ht="23.25" x14ac:dyDescent="0.35">
      <c r="A1" s="1279" t="s">
        <v>1248</v>
      </c>
      <c r="B1" s="1279"/>
      <c r="C1" s="1279"/>
      <c r="D1" s="1279"/>
      <c r="E1" s="1279"/>
      <c r="F1" s="1279"/>
    </row>
    <row r="2" spans="1:7" ht="23.25" x14ac:dyDescent="0.35">
      <c r="A2" s="1283" t="s">
        <v>92</v>
      </c>
      <c r="B2" s="1284"/>
      <c r="C2" s="1283" t="str">
        <f>'Form Sc'!C3:J3</f>
        <v xml:space="preserve"> </v>
      </c>
      <c r="D2" s="1285"/>
      <c r="E2" s="1285"/>
      <c r="F2" s="1284"/>
    </row>
    <row r="3" spans="1:7" ht="23.25" x14ac:dyDescent="0.35">
      <c r="A3" s="1286" t="s">
        <v>543</v>
      </c>
      <c r="B3" s="1287"/>
      <c r="C3" s="118" t="s">
        <v>248</v>
      </c>
      <c r="D3" s="108"/>
      <c r="E3" s="108" t="str">
        <f>'Form Sc'!H784</f>
        <v>Yes</v>
      </c>
      <c r="F3" s="108" t="str">
        <f>'Form Sc'!I784</f>
        <v>Yes</v>
      </c>
    </row>
    <row r="4" spans="1:7" ht="58.9" customHeight="1" x14ac:dyDescent="0.25">
      <c r="A4" s="119" t="s">
        <v>123</v>
      </c>
      <c r="B4" s="8" t="s">
        <v>124</v>
      </c>
      <c r="C4" s="119" t="s">
        <v>125</v>
      </c>
      <c r="D4" s="8" t="s">
        <v>91</v>
      </c>
      <c r="E4" s="700" t="str">
        <f>Summary!E4</f>
        <v xml:space="preserve">Baseline Year [BY] </v>
      </c>
      <c r="F4" s="700" t="str">
        <f>Summary!F4</f>
        <v xml:space="preserve"> Assessment Year (2018-19)</v>
      </c>
    </row>
    <row r="5" spans="1:7" x14ac:dyDescent="0.25">
      <c r="A5" s="1288" t="s">
        <v>1178</v>
      </c>
      <c r="B5" s="1289"/>
      <c r="C5" s="1289"/>
      <c r="D5" s="1289"/>
      <c r="E5" s="1289"/>
      <c r="F5" s="1290"/>
    </row>
    <row r="6" spans="1:7" x14ac:dyDescent="0.25">
      <c r="A6" s="120">
        <v>1</v>
      </c>
      <c r="B6" s="9" t="s">
        <v>126</v>
      </c>
      <c r="C6" s="9" t="s">
        <v>1179</v>
      </c>
      <c r="D6" s="71" t="s">
        <v>27</v>
      </c>
      <c r="E6" s="10">
        <f>'Form Sc'!H351</f>
        <v>0</v>
      </c>
      <c r="F6" s="10">
        <f>'Form Sc'!I351</f>
        <v>0</v>
      </c>
    </row>
    <row r="7" spans="1:7" x14ac:dyDescent="0.25">
      <c r="A7" s="120">
        <v>2</v>
      </c>
      <c r="B7" s="9" t="s">
        <v>128</v>
      </c>
      <c r="C7" s="9" t="s">
        <v>1179</v>
      </c>
      <c r="D7" s="120" t="s">
        <v>129</v>
      </c>
      <c r="E7" s="10">
        <f>'Form Sc'!H723</f>
        <v>0</v>
      </c>
      <c r="F7" s="10">
        <f>'Form Sc'!I723</f>
        <v>0</v>
      </c>
    </row>
    <row r="8" spans="1:7" x14ac:dyDescent="0.25">
      <c r="A8" s="120">
        <v>3</v>
      </c>
      <c r="B8" s="9" t="s">
        <v>130</v>
      </c>
      <c r="C8" s="9" t="s">
        <v>1185</v>
      </c>
      <c r="D8" s="120" t="s">
        <v>13</v>
      </c>
      <c r="E8" s="10">
        <f>'Form Sc'!H737</f>
        <v>0</v>
      </c>
      <c r="F8" s="10">
        <f>'Form Sc'!I737</f>
        <v>0</v>
      </c>
    </row>
    <row r="9" spans="1:7" x14ac:dyDescent="0.25">
      <c r="A9" s="120">
        <v>4</v>
      </c>
      <c r="B9" s="9" t="s">
        <v>131</v>
      </c>
      <c r="C9" s="9" t="s">
        <v>1186</v>
      </c>
      <c r="D9" s="120" t="s">
        <v>13</v>
      </c>
      <c r="E9" s="10">
        <f>'Form Sc'!H738</f>
        <v>0</v>
      </c>
      <c r="F9" s="10">
        <f>'Form Sc'!I738</f>
        <v>0</v>
      </c>
    </row>
    <row r="10" spans="1:7" x14ac:dyDescent="0.25">
      <c r="A10" s="120">
        <v>5</v>
      </c>
      <c r="B10" s="9" t="s">
        <v>89</v>
      </c>
      <c r="C10" s="9" t="s">
        <v>1187</v>
      </c>
      <c r="D10" s="120" t="s">
        <v>13</v>
      </c>
      <c r="E10" s="10">
        <f>'Form Sc'!H739</f>
        <v>0</v>
      </c>
      <c r="F10" s="10">
        <f>'Form Sc'!I739</f>
        <v>0</v>
      </c>
    </row>
    <row r="11" spans="1:7" x14ac:dyDescent="0.25">
      <c r="A11" s="120">
        <v>6</v>
      </c>
      <c r="B11" s="9" t="s">
        <v>132</v>
      </c>
      <c r="C11" s="9" t="s">
        <v>1188</v>
      </c>
      <c r="D11" s="120" t="s">
        <v>133</v>
      </c>
      <c r="E11" s="10">
        <f>'Form Sc'!H740</f>
        <v>0</v>
      </c>
      <c r="F11" s="10">
        <f>'Form Sc'!I740</f>
        <v>0</v>
      </c>
    </row>
    <row r="12" spans="1:7" s="262" customFormat="1" ht="30" x14ac:dyDescent="0.25">
      <c r="A12" s="128">
        <v>7</v>
      </c>
      <c r="B12" s="129" t="s">
        <v>134</v>
      </c>
      <c r="C12" s="130" t="s">
        <v>135</v>
      </c>
      <c r="D12" s="128" t="s">
        <v>13</v>
      </c>
      <c r="E12" s="688">
        <f>IF(E11=0,0,(92.5-(50*E8+630*(E9+9*E10))/E11))</f>
        <v>0</v>
      </c>
      <c r="F12" s="688">
        <f>IF(F11=0,0,(92.5-(50*F8+630*(F9+9*F10))/F11))</f>
        <v>0</v>
      </c>
    </row>
    <row r="13" spans="1:7" x14ac:dyDescent="0.25">
      <c r="A13" s="120">
        <v>8</v>
      </c>
      <c r="B13" s="11" t="s">
        <v>1180</v>
      </c>
      <c r="C13" s="120" t="s">
        <v>1182</v>
      </c>
      <c r="D13" s="120" t="s">
        <v>129</v>
      </c>
      <c r="E13" s="10"/>
      <c r="F13" s="10">
        <f>IF(E12=0,0,E7*E12/F12)</f>
        <v>0</v>
      </c>
    </row>
    <row r="14" spans="1:7" x14ac:dyDescent="0.25">
      <c r="A14" s="120">
        <v>9</v>
      </c>
      <c r="B14" s="9" t="s">
        <v>1181</v>
      </c>
      <c r="C14" s="120" t="s">
        <v>1183</v>
      </c>
      <c r="D14" s="120" t="s">
        <v>129</v>
      </c>
      <c r="E14" s="10"/>
      <c r="F14" s="10">
        <f>IF(F13=0,0,F13-$E$7)</f>
        <v>0</v>
      </c>
    </row>
    <row r="15" spans="1:7" s="262" customFormat="1" ht="30" x14ac:dyDescent="0.25">
      <c r="A15" s="134">
        <v>10</v>
      </c>
      <c r="B15" s="690" t="s">
        <v>1698</v>
      </c>
      <c r="C15" s="689" t="s">
        <v>1184</v>
      </c>
      <c r="D15" s="689" t="s">
        <v>137</v>
      </c>
      <c r="E15" s="691"/>
      <c r="F15" s="699">
        <f>IF(F14=0,0,F14*F6/10)</f>
        <v>0</v>
      </c>
      <c r="G15" s="698"/>
    </row>
    <row r="16" spans="1:7" x14ac:dyDescent="0.25">
      <c r="A16" s="1280" t="s">
        <v>524</v>
      </c>
      <c r="B16" s="1281" t="s">
        <v>524</v>
      </c>
      <c r="C16" s="1281"/>
      <c r="D16" s="1281"/>
      <c r="E16" s="1281"/>
      <c r="F16" s="1282"/>
    </row>
    <row r="17" spans="1:7" ht="30" x14ac:dyDescent="0.25">
      <c r="A17" s="131">
        <v>11</v>
      </c>
      <c r="B17" s="132" t="s">
        <v>134</v>
      </c>
      <c r="C17" s="133" t="s">
        <v>871</v>
      </c>
      <c r="D17" s="131" t="s">
        <v>13</v>
      </c>
      <c r="E17" s="609">
        <f>IF(E11=0, 0, 92.5-(50*E8+630*(E9+9*E10))/E11)</f>
        <v>0</v>
      </c>
      <c r="F17" s="609">
        <f>IF(F11=0, 0, 92.5-(50*F8+630*(F9+9*F10))/F11)</f>
        <v>0</v>
      </c>
    </row>
    <row r="18" spans="1:7" x14ac:dyDescent="0.25">
      <c r="A18" s="120">
        <v>12</v>
      </c>
      <c r="B18" s="254" t="s">
        <v>872</v>
      </c>
      <c r="C18" s="9" t="s">
        <v>1189</v>
      </c>
      <c r="D18" s="255" t="s">
        <v>191</v>
      </c>
      <c r="E18" s="610">
        <f>'Form Sc'!H205</f>
        <v>0</v>
      </c>
      <c r="F18" s="610">
        <f>'Form Sc'!I205</f>
        <v>0</v>
      </c>
    </row>
    <row r="19" spans="1:7" x14ac:dyDescent="0.25">
      <c r="A19" s="120">
        <v>13</v>
      </c>
      <c r="B19" s="254" t="s">
        <v>873</v>
      </c>
      <c r="C19" s="9" t="s">
        <v>1190</v>
      </c>
      <c r="D19" s="255" t="s">
        <v>191</v>
      </c>
      <c r="E19" s="610">
        <f>'Form Sc'!H328</f>
        <v>0</v>
      </c>
      <c r="F19" s="610">
        <f>'Form Sc'!I328</f>
        <v>0</v>
      </c>
    </row>
    <row r="20" spans="1:7" ht="30" x14ac:dyDescent="0.25">
      <c r="A20" s="120">
        <v>14</v>
      </c>
      <c r="B20" s="256" t="s">
        <v>874</v>
      </c>
      <c r="C20" s="9" t="s">
        <v>1191</v>
      </c>
      <c r="D20" s="257" t="s">
        <v>526</v>
      </c>
      <c r="E20" s="610">
        <f>'Form Sc'!H208</f>
        <v>0</v>
      </c>
      <c r="F20" s="610">
        <f>'Form Sc'!I208</f>
        <v>0</v>
      </c>
    </row>
    <row r="21" spans="1:7" ht="30" x14ac:dyDescent="0.25">
      <c r="A21" s="120">
        <v>15</v>
      </c>
      <c r="B21" s="256" t="s">
        <v>875</v>
      </c>
      <c r="C21" s="9" t="s">
        <v>1192</v>
      </c>
      <c r="D21" s="257" t="s">
        <v>526</v>
      </c>
      <c r="E21" s="610">
        <f>'Form Sc'!H331</f>
        <v>0</v>
      </c>
      <c r="F21" s="610">
        <f>'Form Sc'!I331</f>
        <v>0</v>
      </c>
    </row>
    <row r="22" spans="1:7" ht="45" x14ac:dyDescent="0.25">
      <c r="A22" s="120">
        <v>16</v>
      </c>
      <c r="B22" s="256" t="s">
        <v>742</v>
      </c>
      <c r="C22" s="9" t="s">
        <v>1193</v>
      </c>
      <c r="D22" s="257" t="s">
        <v>748</v>
      </c>
      <c r="E22" s="610">
        <f>'Form Sc'!H209</f>
        <v>0</v>
      </c>
      <c r="F22" s="610">
        <f>'Form Sc'!I209</f>
        <v>0</v>
      </c>
    </row>
    <row r="23" spans="1:7" ht="45" x14ac:dyDescent="0.25">
      <c r="A23" s="120">
        <v>17</v>
      </c>
      <c r="B23" s="11" t="s">
        <v>876</v>
      </c>
      <c r="C23" s="9" t="s">
        <v>1194</v>
      </c>
      <c r="D23" s="257" t="s">
        <v>748</v>
      </c>
      <c r="E23" s="610">
        <f>'Form Sc'!H332</f>
        <v>0</v>
      </c>
      <c r="F23" s="610">
        <f>'Form Sc'!I332</f>
        <v>0</v>
      </c>
    </row>
    <row r="24" spans="1:7" ht="30" x14ac:dyDescent="0.25">
      <c r="A24" s="255">
        <v>18</v>
      </c>
      <c r="B24" s="258" t="s">
        <v>527</v>
      </c>
      <c r="C24" s="257" t="s">
        <v>1195</v>
      </c>
      <c r="D24" s="257" t="s">
        <v>526</v>
      </c>
      <c r="E24" s="611">
        <f>IFERROR((E20*E18+E21*E19)/(E18+E19),0)</f>
        <v>0</v>
      </c>
      <c r="F24" s="611">
        <f>IFERROR((F20*F18+F21*F19)/(F18+F19),0)</f>
        <v>0</v>
      </c>
    </row>
    <row r="25" spans="1:7" ht="30" x14ac:dyDescent="0.25">
      <c r="A25" s="255">
        <v>19</v>
      </c>
      <c r="B25" s="256" t="s">
        <v>877</v>
      </c>
      <c r="C25" s="255" t="s">
        <v>1197</v>
      </c>
      <c r="D25" s="257" t="s">
        <v>526</v>
      </c>
      <c r="E25" s="612"/>
      <c r="F25" s="611">
        <f>IFERROR(E24*(E17/F17),0)</f>
        <v>0</v>
      </c>
    </row>
    <row r="26" spans="1:7" x14ac:dyDescent="0.25">
      <c r="A26" s="255">
        <v>20</v>
      </c>
      <c r="B26" s="256" t="s">
        <v>878</v>
      </c>
      <c r="C26" s="255" t="s">
        <v>1196</v>
      </c>
      <c r="D26" s="257" t="s">
        <v>526</v>
      </c>
      <c r="E26" s="612"/>
      <c r="F26" s="611">
        <f>F25-E24</f>
        <v>0</v>
      </c>
    </row>
    <row r="27" spans="1:7" ht="30" x14ac:dyDescent="0.25">
      <c r="A27" s="259">
        <v>21</v>
      </c>
      <c r="B27" s="260" t="s">
        <v>528</v>
      </c>
      <c r="C27" s="608" t="s">
        <v>1212</v>
      </c>
      <c r="D27" s="259" t="s">
        <v>291</v>
      </c>
      <c r="E27" s="261"/>
      <c r="F27" s="259">
        <f>IF(AND(E3="yes",F3="yes"),(F26*(F18*F22+F19*F23))/1000,0)</f>
        <v>0</v>
      </c>
      <c r="G27" s="617"/>
    </row>
    <row r="28" spans="1:7" x14ac:dyDescent="0.25">
      <c r="A28" s="1276"/>
      <c r="B28" s="1277"/>
      <c r="C28" s="1277"/>
      <c r="D28" s="1277"/>
      <c r="E28" s="1277"/>
      <c r="F28" s="1278"/>
    </row>
    <row r="29" spans="1:7" s="262" customFormat="1" ht="29.25" customHeight="1" x14ac:dyDescent="0.25">
      <c r="A29" s="1127">
        <v>22</v>
      </c>
      <c r="B29" s="1128" t="s">
        <v>529</v>
      </c>
      <c r="C29" s="1128" t="s">
        <v>1198</v>
      </c>
      <c r="D29" s="1128" t="s">
        <v>291</v>
      </c>
      <c r="E29" s="1076"/>
      <c r="F29" s="1129">
        <f>IFERROR(IF(AND(E3="Yes",F3="Yes"),IF((F27+F15)&lt;0,0,F27+F15),0),0)</f>
        <v>0</v>
      </c>
    </row>
  </sheetData>
  <sheetProtection algorithmName="SHA-512" hashValue="ddNyFR5Pql5VbwUs1jEKpQse8e2/yCMjtWQzu+2yhGmgXkcQFB5pCMk9w3sIJuEWMj6oPiot7qBSm4tNsd1ziA==" saltValue="u9tO+GmsakqtjDwqxvGRiQ==" spinCount="100000" sheet="1" objects="1" scenarios="1"/>
  <mergeCells count="7">
    <mergeCell ref="A28:F28"/>
    <mergeCell ref="A1:F1"/>
    <mergeCell ref="A16:F16"/>
    <mergeCell ref="A2:B2"/>
    <mergeCell ref="C2:F2"/>
    <mergeCell ref="A3:B3"/>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Instruction Sheet</vt:lpstr>
      <vt:lpstr>General Information</vt:lpstr>
      <vt:lpstr>Form-1</vt:lpstr>
      <vt:lpstr>Form Sc</vt:lpstr>
      <vt:lpstr>Baseline parameter</vt:lpstr>
      <vt:lpstr>Annex Project Activites List</vt:lpstr>
      <vt:lpstr>Annex Addl Eqp List-Env</vt:lpstr>
      <vt:lpstr>Summary</vt:lpstr>
      <vt:lpstr>NF1_Coal Quality</vt:lpstr>
      <vt:lpstr>NF2_Power Mix </vt:lpstr>
      <vt:lpstr>NF 3_Hydrogen Mix</vt:lpstr>
      <vt:lpstr>NF4_PLF CPP</vt:lpstr>
      <vt:lpstr>NF 5_Others</vt:lpstr>
      <vt:lpstr>'Form Sc'!Print_Area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 prajapati</dc:creator>
  <cp:lastModifiedBy>Ravi Shankar Prajapati</cp:lastModifiedBy>
  <cp:lastPrinted>2014-09-11T11:48:20Z</cp:lastPrinted>
  <dcterms:created xsi:type="dcterms:W3CDTF">2013-04-02T17:20:59Z</dcterms:created>
  <dcterms:modified xsi:type="dcterms:W3CDTF">2019-05-29T09:43:57Z</dcterms:modified>
</cp:coreProperties>
</file>