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5360" windowHeight="7152" tabRatio="781" firstSheet="4" activeTab="5"/>
  </bookViews>
  <sheets>
    <sheet name="General Information" sheetId="19" r:id="rId1"/>
    <sheet name="Form-1" sheetId="18" r:id="rId2"/>
    <sheet name="Sd_Form 1" sheetId="8" r:id="rId3"/>
    <sheet name="Tech annexure" sheetId="7" r:id="rId4"/>
    <sheet name="BL Daig" sheetId="9" r:id="rId5"/>
    <sheet name="NF summary" sheetId="10" r:id="rId6"/>
    <sheet name="Prod_energy_best monthly" sheetId="5" r:id="rId7"/>
    <sheet name="NF_Low cap " sheetId="6" r:id="rId8"/>
    <sheet name="NF_cold start" sheetId="11" r:id="rId9"/>
    <sheet name="NF_Naphtha" sheetId="15" r:id="rId10"/>
    <sheet name="NF_catalyst red" sheetId="12" r:id="rId11"/>
    <sheet name="NF_coal" sheetId="16" r:id="rId12"/>
    <sheet name="Sheet1" sheetId="17" r:id="rId13"/>
  </sheets>
  <definedNames>
    <definedName name="_Toc399007369" localSheetId="7">'NF_Low cap '!$L$2</definedName>
    <definedName name="_Toc399007370" localSheetId="7">'NF_Low cap '!#REF!</definedName>
    <definedName name="_Toc399007371" localSheetId="7">'NF_Low cap '!#REF!</definedName>
    <definedName name="_Toc399007372" localSheetId="7">'NF_Low cap '!#REF!</definedName>
    <definedName name="_Toc399007373" localSheetId="7">'NF_Low cap '!$M$2</definedName>
    <definedName name="_Toc399007376" localSheetId="8">'NF_cold start'!#REF!</definedName>
    <definedName name="_Toc399007378" localSheetId="11">NF_coal!$K$2</definedName>
    <definedName name="_Toc399007378" localSheetId="9">NF_Naphtha!$K$2</definedName>
    <definedName name="_Toc399007379" localSheetId="11">NF_coal!#REF!</definedName>
    <definedName name="_Toc399007379" localSheetId="9">NF_Naphtha!#REF!</definedName>
    <definedName name="_Toc399007380" localSheetId="11">NF_coal!#REF!</definedName>
    <definedName name="_Toc399007380" localSheetId="9">NF_Naphtha!#REF!</definedName>
    <definedName name="_Toc399007381" localSheetId="11">NF_coal!#REF!</definedName>
    <definedName name="_Toc399007381" localSheetId="9">NF_Naphtha!#REF!</definedName>
    <definedName name="_Toc399007382" localSheetId="11">NF_coal!#REF!</definedName>
    <definedName name="_Toc399007382" localSheetId="9">NF_Naphtha!#REF!</definedName>
    <definedName name="_Toc399007383" localSheetId="10">'NF_catalyst red'!$J$9</definedName>
    <definedName name="_Toc399007384" localSheetId="10">'NF_catalyst red'!#REF!</definedName>
    <definedName name="_Toc399007385" localSheetId="10">'NF_catalyst red'!$L$2</definedName>
    <definedName name="_Toc399007386" localSheetId="11">NF_coal!#REF!</definedName>
    <definedName name="_Toc399007387" localSheetId="11">NF_coal!#REF!</definedName>
    <definedName name="_Toc399007388" localSheetId="11">NF_coal!#REF!</definedName>
  </definedNames>
  <calcPr calcId="124519"/>
</workbook>
</file>

<file path=xl/calcChain.xml><?xml version="1.0" encoding="utf-8"?>
<calcChain xmlns="http://schemas.openxmlformats.org/spreadsheetml/2006/main">
  <c r="Q49" i="12"/>
  <c r="J13" i="10" l="1"/>
  <c r="H13"/>
  <c r="F13"/>
  <c r="J14"/>
  <c r="J10"/>
  <c r="J11" s="1"/>
  <c r="G10"/>
  <c r="H10"/>
  <c r="F10"/>
  <c r="K9"/>
  <c r="J9"/>
  <c r="G9"/>
  <c r="H9"/>
  <c r="F9"/>
  <c r="T15" i="6" l="1"/>
  <c r="U15"/>
  <c r="R15"/>
  <c r="S15"/>
  <c r="Q15"/>
  <c r="U17"/>
  <c r="T17"/>
  <c r="G63" i="7"/>
  <c r="H63"/>
  <c r="I63"/>
  <c r="J63"/>
  <c r="F63"/>
  <c r="Q20" i="5"/>
  <c r="N20"/>
  <c r="O20"/>
  <c r="M20"/>
  <c r="R17" i="6"/>
  <c r="S17"/>
  <c r="Q17"/>
  <c r="T11"/>
  <c r="U11"/>
  <c r="I267" i="8"/>
  <c r="H267"/>
  <c r="G267"/>
  <c r="F267"/>
  <c r="E267"/>
  <c r="G106"/>
  <c r="F106"/>
  <c r="E106"/>
  <c r="G105"/>
  <c r="F105"/>
  <c r="E105"/>
  <c r="F77"/>
  <c r="G77"/>
  <c r="H77"/>
  <c r="I77"/>
  <c r="E77"/>
  <c r="G60"/>
  <c r="F60"/>
  <c r="E60"/>
  <c r="I60"/>
  <c r="H60"/>
  <c r="H25"/>
  <c r="G25"/>
  <c r="F25"/>
  <c r="E25"/>
  <c r="R11" i="6" l="1"/>
  <c r="S11"/>
  <c r="Q11"/>
  <c r="H163" i="8" l="1"/>
  <c r="I163"/>
  <c r="G129"/>
  <c r="F129"/>
  <c r="E129"/>
  <c r="I129"/>
  <c r="H129"/>
  <c r="G128"/>
  <c r="F128"/>
  <c r="E128"/>
  <c r="I127"/>
  <c r="G127"/>
  <c r="F127"/>
  <c r="E127"/>
  <c r="H127"/>
  <c r="I105"/>
  <c r="H105"/>
  <c r="I25" l="1"/>
  <c r="I50" i="7" l="1"/>
  <c r="I48"/>
  <c r="J11"/>
  <c r="I11"/>
  <c r="J9"/>
  <c r="J8"/>
  <c r="I9"/>
  <c r="I8"/>
  <c r="I59" l="1"/>
  <c r="J66"/>
  <c r="J65"/>
  <c r="I66"/>
  <c r="I65"/>
  <c r="H128" i="8"/>
  <c r="I128"/>
  <c r="I106"/>
  <c r="H106"/>
  <c r="I68" i="7" l="1"/>
  <c r="J68"/>
  <c r="U16" i="11"/>
  <c r="O16"/>
  <c r="R16"/>
  <c r="T16"/>
  <c r="N16"/>
  <c r="X53" i="5" l="1"/>
  <c r="O43"/>
  <c r="E35" i="18" l="1"/>
  <c r="D35"/>
  <c r="E33"/>
  <c r="D33"/>
  <c r="E31"/>
  <c r="D31"/>
  <c r="E30"/>
  <c r="D30"/>
  <c r="D29" l="1"/>
  <c r="D32" s="1"/>
  <c r="E29"/>
  <c r="E32" s="1"/>
  <c r="C6"/>
  <c r="C5"/>
  <c r="C7"/>
  <c r="C10"/>
  <c r="F233" i="8" l="1"/>
  <c r="G233"/>
  <c r="H233"/>
  <c r="I233"/>
  <c r="E233"/>
  <c r="E31"/>
  <c r="D25" i="18"/>
  <c r="D23"/>
  <c r="D18"/>
  <c r="D20"/>
  <c r="D17"/>
  <c r="C12" l="1"/>
  <c r="C11"/>
  <c r="C9"/>
  <c r="E23" l="1"/>
  <c r="E25"/>
  <c r="E17"/>
  <c r="E18"/>
  <c r="E20"/>
  <c r="B20"/>
  <c r="B18"/>
  <c r="B17"/>
  <c r="B16"/>
  <c r="G4" i="19"/>
  <c r="E9" i="18" s="1"/>
  <c r="E211" i="8" l="1"/>
  <c r="F211"/>
  <c r="G211"/>
  <c r="H211"/>
  <c r="I211"/>
  <c r="E210"/>
  <c r="F210"/>
  <c r="G210"/>
  <c r="H210"/>
  <c r="D34" i="18" s="1"/>
  <c r="I210" i="8"/>
  <c r="E34" i="18" s="1"/>
  <c r="E164" i="8"/>
  <c r="F164"/>
  <c r="G164"/>
  <c r="H164"/>
  <c r="E163"/>
  <c r="F163"/>
  <c r="G163"/>
  <c r="D36" i="18" l="1"/>
  <c r="E50" i="8" l="1"/>
  <c r="F50"/>
  <c r="G50"/>
  <c r="E46"/>
  <c r="F46"/>
  <c r="G46"/>
  <c r="E41"/>
  <c r="F41"/>
  <c r="G41"/>
  <c r="E36"/>
  <c r="F36"/>
  <c r="G36"/>
  <c r="F31"/>
  <c r="G31"/>
  <c r="I164"/>
  <c r="E36" i="18" s="1"/>
  <c r="H50" i="8"/>
  <c r="I50"/>
  <c r="H46"/>
  <c r="I46"/>
  <c r="H41"/>
  <c r="I41"/>
  <c r="H36"/>
  <c r="I36"/>
  <c r="H31"/>
  <c r="I31"/>
  <c r="N9" i="16" l="1"/>
  <c r="O9"/>
  <c r="P9"/>
  <c r="S9"/>
  <c r="O32"/>
  <c r="P32"/>
  <c r="R32"/>
  <c r="S32"/>
  <c r="N32"/>
  <c r="O35"/>
  <c r="P35"/>
  <c r="R35"/>
  <c r="S35"/>
  <c r="N35"/>
  <c r="N33" l="1"/>
  <c r="P33"/>
  <c r="Q36"/>
  <c r="S33"/>
  <c r="R9"/>
  <c r="R33" s="1"/>
  <c r="O33"/>
  <c r="S37" l="1"/>
  <c r="S46" i="12"/>
  <c r="R46"/>
  <c r="P46"/>
  <c r="O46"/>
  <c r="N46"/>
  <c r="S43"/>
  <c r="O43"/>
  <c r="N43"/>
  <c r="R40"/>
  <c r="R42" s="1"/>
  <c r="R44" s="1"/>
  <c r="P40"/>
  <c r="P42" s="1"/>
  <c r="P44" s="1"/>
  <c r="S38"/>
  <c r="O38"/>
  <c r="N38"/>
  <c r="P47" l="1"/>
  <c r="S38" i="16"/>
  <c r="L17" i="10" s="1"/>
  <c r="R47" i="12"/>
  <c r="S9" i="15"/>
  <c r="O9"/>
  <c r="O26" s="1"/>
  <c r="P9"/>
  <c r="P26" s="1"/>
  <c r="R9"/>
  <c r="R25" s="1"/>
  <c r="N9"/>
  <c r="N26" s="1"/>
  <c r="S25" l="1"/>
  <c r="S27" s="1"/>
  <c r="S30" s="1"/>
  <c r="K15" i="10" s="1"/>
  <c r="S26" i="15"/>
  <c r="R26"/>
  <c r="R27" s="1"/>
  <c r="N25"/>
  <c r="N27" s="1"/>
  <c r="P25"/>
  <c r="P27" s="1"/>
  <c r="O25"/>
  <c r="O27" s="1"/>
  <c r="U24" i="11"/>
  <c r="O24"/>
  <c r="N24"/>
  <c r="U22"/>
  <c r="O22"/>
  <c r="N22"/>
  <c r="AK132" i="5"/>
  <c r="AF132"/>
  <c r="AG121"/>
  <c r="AJ121" s="1"/>
  <c r="AB121"/>
  <c r="AE121" s="1"/>
  <c r="AK94"/>
  <c r="AF94"/>
  <c r="AG83"/>
  <c r="AJ83" s="1"/>
  <c r="AB83"/>
  <c r="AE83" s="1"/>
  <c r="U19" i="11"/>
  <c r="O19"/>
  <c r="N19"/>
  <c r="U18"/>
  <c r="O18"/>
  <c r="N18"/>
  <c r="AG124" i="5"/>
  <c r="AB124"/>
  <c r="AG78"/>
  <c r="AB78"/>
  <c r="T34"/>
  <c r="O34"/>
  <c r="R34" s="1"/>
  <c r="Q28" i="15" l="1"/>
  <c r="S31" s="1"/>
  <c r="S32" s="1"/>
  <c r="S7" i="11"/>
  <c r="S16" s="1"/>
  <c r="I15" i="10" l="1"/>
  <c r="K10"/>
  <c r="K11" l="1"/>
  <c r="L15"/>
  <c r="H23" i="5"/>
  <c r="H20"/>
  <c r="I9" i="10" s="1"/>
  <c r="H14" i="5"/>
  <c r="H11"/>
  <c r="K21" i="10"/>
  <c r="E40" i="18" l="1"/>
  <c r="I10" i="10"/>
  <c r="I11" s="1"/>
  <c r="Q9" i="16"/>
  <c r="Q46" i="12"/>
  <c r="Q9" i="15"/>
  <c r="S54" i="5" l="1"/>
  <c r="S55"/>
  <c r="S56"/>
  <c r="S57"/>
  <c r="S58"/>
  <c r="X54"/>
  <c r="X55"/>
  <c r="X56"/>
  <c r="X57"/>
  <c r="X58"/>
  <c r="S53"/>
  <c r="T43"/>
  <c r="W43" s="1"/>
  <c r="W45"/>
  <c r="W44"/>
  <c r="W42"/>
  <c r="W40"/>
  <c r="W39"/>
  <c r="W38"/>
  <c r="W37"/>
  <c r="W36"/>
  <c r="W35"/>
  <c r="W34"/>
  <c r="R45"/>
  <c r="R44"/>
  <c r="R42"/>
  <c r="R40"/>
  <c r="R39"/>
  <c r="R38"/>
  <c r="R37"/>
  <c r="R36"/>
  <c r="R35"/>
  <c r="R43"/>
  <c r="T41"/>
  <c r="W41" s="1"/>
  <c r="O41"/>
  <c r="R41" s="1"/>
  <c r="J22"/>
  <c r="J13"/>
  <c r="U8" i="6" s="1"/>
  <c r="U10" s="1"/>
  <c r="AF58" i="5"/>
  <c r="AK54"/>
  <c r="AK55"/>
  <c r="AK56"/>
  <c r="AK57"/>
  <c r="AK53"/>
  <c r="AF54"/>
  <c r="AF55"/>
  <c r="AF56"/>
  <c r="AF57"/>
  <c r="AF53"/>
  <c r="AG34"/>
  <c r="AJ34" s="1"/>
  <c r="AJ39"/>
  <c r="AJ38"/>
  <c r="AJ37"/>
  <c r="AJ36"/>
  <c r="AJ35"/>
  <c r="AJ41"/>
  <c r="AJ42"/>
  <c r="AJ43"/>
  <c r="AJ44"/>
  <c r="AJ45"/>
  <c r="AE39"/>
  <c r="AE38"/>
  <c r="AE37"/>
  <c r="AE36"/>
  <c r="AE35"/>
  <c r="AE41"/>
  <c r="AE42"/>
  <c r="AE43"/>
  <c r="AE44"/>
  <c r="AE45"/>
  <c r="AB34"/>
  <c r="AE34" s="1"/>
  <c r="AG40"/>
  <c r="AJ40" s="1"/>
  <c r="AB40"/>
  <c r="AE40" s="1"/>
  <c r="AK139"/>
  <c r="AH139"/>
  <c r="AF139"/>
  <c r="AC139"/>
  <c r="AK101"/>
  <c r="AH101"/>
  <c r="AF101"/>
  <c r="AC101"/>
  <c r="AH60"/>
  <c r="AC60"/>
  <c r="X101"/>
  <c r="U101"/>
  <c r="S101"/>
  <c r="P101"/>
  <c r="F22"/>
  <c r="G22"/>
  <c r="I22"/>
  <c r="E22"/>
  <c r="F13"/>
  <c r="R8" i="6" s="1"/>
  <c r="R10" s="1"/>
  <c r="G13" i="5"/>
  <c r="I13"/>
  <c r="T8" i="6" s="1"/>
  <c r="T10" s="1"/>
  <c r="T14" s="1"/>
  <c r="T16" s="1"/>
  <c r="E13" i="5"/>
  <c r="Q8" i="6" s="1"/>
  <c r="Q10" s="1"/>
  <c r="S9" l="1"/>
  <c r="S8"/>
  <c r="S10" s="1"/>
  <c r="AK60" i="5"/>
  <c r="AJ61" s="1"/>
  <c r="W102"/>
  <c r="AE102"/>
  <c r="R12" i="6" s="1"/>
  <c r="Q9"/>
  <c r="R102" i="5"/>
  <c r="T12" i="6" s="1"/>
  <c r="U9"/>
  <c r="AE140" i="5"/>
  <c r="Q12" i="6" s="1"/>
  <c r="AJ140" i="5"/>
  <c r="N20" i="11" s="1"/>
  <c r="N21" s="1"/>
  <c r="N23" s="1"/>
  <c r="N25" s="1"/>
  <c r="S26" s="1"/>
  <c r="S29" s="1"/>
  <c r="I14" i="10" s="1"/>
  <c r="AJ102" i="5"/>
  <c r="O20" i="11" s="1"/>
  <c r="O21" s="1"/>
  <c r="O23" s="1"/>
  <c r="O25" s="1"/>
  <c r="R9" i="6"/>
  <c r="T9"/>
  <c r="AF60" i="5"/>
  <c r="AE61" s="1"/>
  <c r="X60"/>
  <c r="U60"/>
  <c r="S60"/>
  <c r="P60"/>
  <c r="S12" i="6" l="1"/>
  <c r="S13" s="1"/>
  <c r="S14" s="1"/>
  <c r="S16" s="1"/>
  <c r="S18" s="1"/>
  <c r="S20" s="1"/>
  <c r="Q13"/>
  <c r="Q14" s="1"/>
  <c r="Q16" s="1"/>
  <c r="N39" i="12"/>
  <c r="N40" s="1"/>
  <c r="N42" s="1"/>
  <c r="N44" s="1"/>
  <c r="N47" s="1"/>
  <c r="R13" i="6"/>
  <c r="R14" s="1"/>
  <c r="R16" s="1"/>
  <c r="O39" i="12"/>
  <c r="O40" s="1"/>
  <c r="O42" s="1"/>
  <c r="O44" s="1"/>
  <c r="O47" s="1"/>
  <c r="T13" i="6"/>
  <c r="R61" i="5"/>
  <c r="U12" i="6" s="1"/>
  <c r="W61" i="5"/>
  <c r="R18" i="6" l="1"/>
  <c r="R20" s="1"/>
  <c r="R21" s="1"/>
  <c r="G13" i="10" s="1"/>
  <c r="I13" s="1"/>
  <c r="T18" i="6"/>
  <c r="T20" s="1"/>
  <c r="Q18"/>
  <c r="Q20" s="1"/>
  <c r="Q48" i="12"/>
  <c r="Q51" s="1"/>
  <c r="I16" i="10" s="1"/>
  <c r="U20" i="11"/>
  <c r="U21" s="1"/>
  <c r="S39" i="12"/>
  <c r="S40" s="1"/>
  <c r="S42" s="1"/>
  <c r="S44" s="1"/>
  <c r="S47" s="1"/>
  <c r="S51" s="1"/>
  <c r="U13" i="6"/>
  <c r="U14" s="1"/>
  <c r="U16" s="1"/>
  <c r="S52" i="12" l="1"/>
  <c r="K16" i="10"/>
  <c r="S53" i="12"/>
  <c r="L16" i="10" s="1"/>
  <c r="U18" i="6"/>
  <c r="U20" s="1"/>
  <c r="U21" s="1"/>
  <c r="K13" i="10" s="1"/>
  <c r="L13" s="1"/>
  <c r="U23" i="11"/>
  <c r="U25" s="1"/>
  <c r="U28" l="1"/>
  <c r="U29" s="1"/>
  <c r="K14" i="10" l="1"/>
  <c r="L14" s="1"/>
  <c r="L18" s="1"/>
  <c r="K19" s="1"/>
  <c r="K20" s="1"/>
  <c r="K22" s="1"/>
  <c r="K23" s="1"/>
  <c r="U30" i="11"/>
  <c r="E41" i="18"/>
  <c r="J82" i="7" l="1"/>
  <c r="J83" s="1"/>
</calcChain>
</file>

<file path=xl/sharedStrings.xml><?xml version="1.0" encoding="utf-8"?>
<sst xmlns="http://schemas.openxmlformats.org/spreadsheetml/2006/main" count="2317" uniqueCount="990">
  <si>
    <t>Sr. No.</t>
  </si>
  <si>
    <t>Month</t>
  </si>
  <si>
    <t>Ammonia</t>
  </si>
  <si>
    <t>Urea</t>
  </si>
  <si>
    <t>On</t>
  </si>
  <si>
    <t>stream</t>
  </si>
  <si>
    <t>production</t>
  </si>
  <si>
    <t>CU</t>
  </si>
  <si>
    <t>SEC</t>
  </si>
  <si>
    <t>days</t>
  </si>
  <si>
    <t>MT</t>
  </si>
  <si>
    <t>%</t>
  </si>
  <si>
    <t>Gcal/MT</t>
  </si>
  <si>
    <t>April</t>
  </si>
  <si>
    <t>May</t>
  </si>
  <si>
    <t>June</t>
  </si>
  <si>
    <t>July</t>
  </si>
  <si>
    <t>August</t>
  </si>
  <si>
    <t>September</t>
  </si>
  <si>
    <t>October</t>
  </si>
  <si>
    <t>November</t>
  </si>
  <si>
    <t>December</t>
  </si>
  <si>
    <t>January</t>
  </si>
  <si>
    <t>February</t>
  </si>
  <si>
    <t>March</t>
  </si>
  <si>
    <t>Reference</t>
  </si>
  <si>
    <t>Notes:</t>
  </si>
  <si>
    <t>(i)</t>
  </si>
  <si>
    <t>Take the month in which , plants have run for all the calendar days.</t>
  </si>
  <si>
    <t>(ii)</t>
  </si>
  <si>
    <t>Capacity utilization during the month should be equal to or above 100%.</t>
  </si>
  <si>
    <t>Impact of Lower Capacity utilization shall be worked out as follows:-</t>
  </si>
  <si>
    <t>Total energy</t>
  </si>
  <si>
    <t>Gcal/yr</t>
  </si>
  <si>
    <t>Sub-total</t>
  </si>
  <si>
    <t>Weighted Average</t>
  </si>
  <si>
    <t>Description</t>
  </si>
  <si>
    <t>Unit</t>
  </si>
  <si>
    <t>Formula</t>
  </si>
  <si>
    <t>Maximum permissible value</t>
  </si>
  <si>
    <t>Gcal/MT urea</t>
  </si>
  <si>
    <t>2007-08</t>
  </si>
  <si>
    <t>2008-09</t>
  </si>
  <si>
    <t>2009-10</t>
  </si>
  <si>
    <t>2014-15</t>
  </si>
  <si>
    <t>a</t>
  </si>
  <si>
    <t>b</t>
  </si>
  <si>
    <t>Ammonia Plant</t>
  </si>
  <si>
    <t>Installed capacity</t>
  </si>
  <si>
    <t>1.1.1</t>
  </si>
  <si>
    <t>Re-assed capacity</t>
  </si>
  <si>
    <t>1.1.2</t>
  </si>
  <si>
    <t>Re-vamp capacity</t>
  </si>
  <si>
    <t>1.1.3</t>
  </si>
  <si>
    <t>Actual production</t>
  </si>
  <si>
    <t>1.1.4</t>
  </si>
  <si>
    <t>Capacity utilisation</t>
  </si>
  <si>
    <t>1.1.5</t>
  </si>
  <si>
    <t>Sp. Energy consumption</t>
  </si>
  <si>
    <t>TOP</t>
  </si>
  <si>
    <t>Urea Pplant</t>
  </si>
  <si>
    <t>2.1.1</t>
  </si>
  <si>
    <t>2.1.2</t>
  </si>
  <si>
    <t>2.1.3</t>
  </si>
  <si>
    <t>2.1.4</t>
  </si>
  <si>
    <t>2.1.5</t>
  </si>
  <si>
    <t>Gcal/MT ammonia</t>
  </si>
  <si>
    <t>Previous Year      2013-14</t>
  </si>
  <si>
    <t>A.1</t>
  </si>
  <si>
    <t>Month-wise production &amp; energy consumption during the year ( 2014-15)</t>
  </si>
  <si>
    <t>Monthly best performance  during the year ( 2014-15)</t>
  </si>
  <si>
    <t>C.1</t>
  </si>
  <si>
    <t>c</t>
  </si>
  <si>
    <t>Calculations</t>
  </si>
  <si>
    <t>2013-14</t>
  </si>
  <si>
    <t>SEC achieved</t>
  </si>
  <si>
    <t>Fill data</t>
  </si>
  <si>
    <t>Table heading</t>
  </si>
  <si>
    <t>.------</t>
  </si>
  <si>
    <t>Average SEC for best operating months</t>
  </si>
  <si>
    <t>Month-wise production &amp; energy consumption during the year ( 2013-14)</t>
  </si>
  <si>
    <t>Monthly best performance  during the year ( 2013-14)</t>
  </si>
  <si>
    <t>Month-wise production &amp; energy consumption during the year ( 2009-10)</t>
  </si>
  <si>
    <t>Monthly best performance  during the year ( 2009-10)</t>
  </si>
  <si>
    <t>Month-wise production &amp; energy consumption during the year ( 2008-09)</t>
  </si>
  <si>
    <t>Monthly best performance  during the year ( 2008-09)</t>
  </si>
  <si>
    <t>Monthly best performance  during the year ( 2007-08)</t>
  </si>
  <si>
    <t>Month-wise production &amp; energy consumption during the year ( 2007-08)</t>
  </si>
  <si>
    <t>A.2.1</t>
  </si>
  <si>
    <t>A.3.1</t>
  </si>
  <si>
    <t>A.2.2</t>
  </si>
  <si>
    <t>A.3.2</t>
  </si>
  <si>
    <t>A.2.3</t>
  </si>
  <si>
    <t>A.3.3</t>
  </si>
  <si>
    <t>A.2.4</t>
  </si>
  <si>
    <t>A.3.4</t>
  </si>
  <si>
    <t>A.2.5</t>
  </si>
  <si>
    <t>A.3.5</t>
  </si>
  <si>
    <t xml:space="preserve"> Lowest of the either (a) or (b) shall be considered for allowing the impact of lower capacity utilization.</t>
  </si>
  <si>
    <t>(iv)</t>
  </si>
  <si>
    <t>Working area</t>
  </si>
  <si>
    <t>A1 to           AF 139</t>
  </si>
  <si>
    <t>TOP  : Technical Operating Data as submitted to FICC</t>
  </si>
  <si>
    <t>Eligibility for normalization</t>
  </si>
  <si>
    <t>1.1.6</t>
  </si>
  <si>
    <t>On stream days</t>
  </si>
  <si>
    <t>2.1.6</t>
  </si>
  <si>
    <t>Daily capacity</t>
  </si>
  <si>
    <t>Monthly</t>
  </si>
  <si>
    <t>capacity</t>
  </si>
  <si>
    <t>Ammonia / urea production and energy data ( With Illustration)</t>
  </si>
  <si>
    <t>Un-productive energy ( 4-5)</t>
  </si>
  <si>
    <t>Normalization Factor ( NF) Lower of 3 &amp; 6</t>
  </si>
  <si>
    <t>Calculation of " Normalization Factor ( NF)" due to  "Low Capacity Utilisation" - Ammonia  plant</t>
  </si>
  <si>
    <t>"True" is eligible</t>
  </si>
  <si>
    <t>Normalization Factors - summary sheet</t>
  </si>
  <si>
    <t xml:space="preserve">Sp. Energy consumption ( SEC)  - Targeted vs achieved </t>
  </si>
  <si>
    <t>Remarks</t>
  </si>
  <si>
    <t>Urea production</t>
  </si>
  <si>
    <t>Allowable normalization factors</t>
  </si>
  <si>
    <t>Low capacity utilization</t>
  </si>
  <si>
    <t>Indicate months for which, claim is made</t>
  </si>
  <si>
    <t>Cold start up of plant subsequent to forced shut down</t>
  </si>
  <si>
    <t>To be filled-in</t>
  </si>
  <si>
    <t>Use of naphtha</t>
  </si>
  <si>
    <t>Reduction of catalyst</t>
  </si>
  <si>
    <t>Deterioration in quality of coal</t>
  </si>
  <si>
    <t>Sum ( 3.1:3.5)</t>
  </si>
  <si>
    <t>Check to avoid over lapping</t>
  </si>
  <si>
    <t>Targeted SEC during 2014-15</t>
  </si>
  <si>
    <t>After reduction of 2.53 Gcal/te urea</t>
  </si>
  <si>
    <t>Difference in SEC</t>
  </si>
  <si>
    <t xml:space="preserve">Equivalent MTOE for the purpose of </t>
  </si>
  <si>
    <t>MTOE</t>
  </si>
  <si>
    <t>Baseline urea production x difference in normalized SEC</t>
  </si>
  <si>
    <t>Baseline data</t>
  </si>
  <si>
    <t>AND(95&gt;F8,F8&gt;70)</t>
  </si>
  <si>
    <t>Prod_energy_best monthly'!J23</t>
  </si>
  <si>
    <t>(6.410) - (2.53)</t>
  </si>
  <si>
    <t>(Sr. No 6) - (Sr. No. 5.3)</t>
  </si>
  <si>
    <t>Average</t>
  </si>
  <si>
    <t>No of forced shut down/cold start up</t>
  </si>
  <si>
    <t>To be filled-in separately for each incident</t>
  </si>
  <si>
    <t>Date/time</t>
  </si>
  <si>
    <t>d</t>
  </si>
  <si>
    <t>e</t>
  </si>
  <si>
    <t>SEC for the best operating month</t>
  </si>
  <si>
    <t>Previous year 2013-14</t>
  </si>
  <si>
    <t>Assessment year          2014-15</t>
  </si>
  <si>
    <r>
      <t>1.</t>
    </r>
    <r>
      <rPr>
        <sz val="7"/>
        <color theme="1"/>
        <rFont val="Times New Roman"/>
        <family val="1"/>
      </rPr>
      <t xml:space="preserve">       </t>
    </r>
    <r>
      <rPr>
        <sz val="11"/>
        <color theme="1"/>
        <rFont val="Calibri"/>
        <family val="2"/>
        <scheme val="minor"/>
      </rPr>
      <t>Primary Reformer</t>
    </r>
  </si>
  <si>
    <r>
      <t>2.</t>
    </r>
    <r>
      <rPr>
        <sz val="7"/>
        <color theme="1"/>
        <rFont val="Times New Roman"/>
        <family val="1"/>
      </rPr>
      <t xml:space="preserve">       </t>
    </r>
    <r>
      <rPr>
        <sz val="11"/>
        <color theme="1"/>
        <rFont val="Calibri"/>
        <family val="2"/>
        <scheme val="minor"/>
      </rPr>
      <t>Secondary Reformer</t>
    </r>
  </si>
  <si>
    <r>
      <t>3.</t>
    </r>
    <r>
      <rPr>
        <sz val="7"/>
        <color theme="1"/>
        <rFont val="Times New Roman"/>
        <family val="1"/>
      </rPr>
      <t xml:space="preserve">       </t>
    </r>
    <r>
      <rPr>
        <sz val="11"/>
        <color theme="1"/>
        <rFont val="Calibri"/>
        <family val="2"/>
        <scheme val="minor"/>
      </rPr>
      <t>Heat Exchange Reformer</t>
    </r>
  </si>
  <si>
    <r>
      <t>4.</t>
    </r>
    <r>
      <rPr>
        <sz val="7"/>
        <color theme="1"/>
        <rFont val="Times New Roman"/>
        <family val="1"/>
      </rPr>
      <t xml:space="preserve">       </t>
    </r>
    <r>
      <rPr>
        <sz val="11"/>
        <color theme="1"/>
        <rFont val="Calibri"/>
        <family val="2"/>
        <scheme val="minor"/>
      </rPr>
      <t>Reformed Gas Boiler</t>
    </r>
  </si>
  <si>
    <r>
      <t>5.</t>
    </r>
    <r>
      <rPr>
        <sz val="7"/>
        <color theme="1"/>
        <rFont val="Times New Roman"/>
        <family val="1"/>
      </rPr>
      <t xml:space="preserve">       </t>
    </r>
    <r>
      <rPr>
        <sz val="11"/>
        <color theme="1"/>
        <rFont val="Calibri"/>
        <family val="2"/>
        <scheme val="minor"/>
      </rPr>
      <t>Carbon dioxide absorber and stripper</t>
    </r>
  </si>
  <si>
    <r>
      <t>6.</t>
    </r>
    <r>
      <rPr>
        <sz val="7"/>
        <color theme="1"/>
        <rFont val="Times New Roman"/>
        <family val="1"/>
      </rPr>
      <t xml:space="preserve">       </t>
    </r>
    <r>
      <rPr>
        <sz val="11"/>
        <color theme="1"/>
        <rFont val="Calibri"/>
        <family val="2"/>
        <scheme val="minor"/>
      </rPr>
      <t>Air, Refrigeration and synthesis compressors</t>
    </r>
  </si>
  <si>
    <r>
      <t>7.</t>
    </r>
    <r>
      <rPr>
        <sz val="7"/>
        <color theme="1"/>
        <rFont val="Times New Roman"/>
        <family val="1"/>
      </rPr>
      <t xml:space="preserve">       </t>
    </r>
    <r>
      <rPr>
        <sz val="11"/>
        <color theme="1"/>
        <rFont val="Calibri"/>
        <family val="2"/>
        <scheme val="minor"/>
      </rPr>
      <t>Synthesis converters</t>
    </r>
  </si>
  <si>
    <r>
      <t>8.</t>
    </r>
    <r>
      <rPr>
        <sz val="7"/>
        <color theme="1"/>
        <rFont val="Times New Roman"/>
        <family val="1"/>
      </rPr>
      <t xml:space="preserve">       </t>
    </r>
    <r>
      <rPr>
        <sz val="11"/>
        <color theme="1"/>
        <rFont val="Calibri"/>
        <family val="2"/>
        <scheme val="minor"/>
      </rPr>
      <t>Synthesis Gas Waste Heat Boilers</t>
    </r>
  </si>
  <si>
    <r>
      <t>10.</t>
    </r>
    <r>
      <rPr>
        <sz val="7"/>
        <color theme="1"/>
        <rFont val="Times New Roman"/>
        <family val="1"/>
      </rPr>
      <t xml:space="preserve">   </t>
    </r>
    <r>
      <rPr>
        <sz val="11"/>
        <color theme="1"/>
        <rFont val="Calibri"/>
        <family val="2"/>
        <scheme val="minor"/>
      </rPr>
      <t>Carbon dioxide compressor</t>
    </r>
  </si>
  <si>
    <r>
      <t>11.</t>
    </r>
    <r>
      <rPr>
        <sz val="7"/>
        <color theme="1"/>
        <rFont val="Times New Roman"/>
        <family val="1"/>
      </rPr>
      <t xml:space="preserve">   </t>
    </r>
    <r>
      <rPr>
        <sz val="11"/>
        <color theme="1"/>
        <rFont val="Calibri"/>
        <family val="2"/>
        <scheme val="minor"/>
      </rPr>
      <t>Utility boiler furnance</t>
    </r>
  </si>
  <si>
    <r>
      <t>12.</t>
    </r>
    <r>
      <rPr>
        <sz val="7"/>
        <color theme="1"/>
        <rFont val="Times New Roman"/>
        <family val="1"/>
      </rPr>
      <t xml:space="preserve">   </t>
    </r>
    <r>
      <rPr>
        <sz val="11"/>
        <color theme="1"/>
        <rFont val="Calibri"/>
        <family val="2"/>
        <scheme val="minor"/>
      </rPr>
      <t>Gas turbine/HRSG</t>
    </r>
  </si>
  <si>
    <r>
      <t>13.</t>
    </r>
    <r>
      <rPr>
        <sz val="7"/>
        <color theme="1"/>
        <rFont val="Times New Roman"/>
        <family val="1"/>
      </rPr>
      <t xml:space="preserve">   </t>
    </r>
    <r>
      <rPr>
        <sz val="11"/>
        <color theme="1"/>
        <rFont val="Calibri"/>
        <family val="2"/>
        <scheme val="minor"/>
      </rPr>
      <t>Cooling Tower</t>
    </r>
  </si>
  <si>
    <r>
      <t>14.</t>
    </r>
    <r>
      <rPr>
        <sz val="7"/>
        <color theme="1"/>
        <rFont val="Times New Roman"/>
        <family val="1"/>
      </rPr>
      <t xml:space="preserve">   </t>
    </r>
    <r>
      <rPr>
        <sz val="11"/>
        <color theme="1"/>
        <rFont val="Calibri"/>
        <family val="2"/>
        <scheme val="minor"/>
      </rPr>
      <t>Major Firing leading to complete shutdown of plant and cold startup</t>
    </r>
  </si>
  <si>
    <r>
      <t>15.</t>
    </r>
    <r>
      <rPr>
        <sz val="7"/>
        <color theme="1"/>
        <rFont val="Times New Roman"/>
        <family val="1"/>
      </rPr>
      <t xml:space="preserve">   </t>
    </r>
    <r>
      <rPr>
        <sz val="11"/>
        <color theme="1"/>
        <rFont val="Calibri"/>
        <family val="2"/>
        <scheme val="minor"/>
      </rPr>
      <t>Reformer Heat exchanger  along with PR/SR</t>
    </r>
  </si>
  <si>
    <r>
      <t>16.</t>
    </r>
    <r>
      <rPr>
        <sz val="7"/>
        <color theme="1"/>
        <rFont val="Times New Roman"/>
        <family val="1"/>
      </rPr>
      <t xml:space="preserve">   </t>
    </r>
    <r>
      <rPr>
        <sz val="11"/>
        <color theme="1"/>
        <rFont val="Calibri"/>
        <family val="2"/>
        <scheme val="minor"/>
      </rPr>
      <t>Turbo generator along with GTG</t>
    </r>
  </si>
  <si>
    <r>
      <t>17.</t>
    </r>
    <r>
      <rPr>
        <sz val="7"/>
        <color theme="1"/>
        <rFont val="Times New Roman"/>
        <family val="1"/>
      </rPr>
      <t xml:space="preserve">   </t>
    </r>
    <r>
      <rPr>
        <sz val="11"/>
        <color theme="1"/>
        <rFont val="Calibri"/>
        <family val="2"/>
        <scheme val="minor"/>
      </rPr>
      <t xml:space="preserve"> Purifier</t>
    </r>
  </si>
  <si>
    <r>
      <t>18.</t>
    </r>
    <r>
      <rPr>
        <sz val="7"/>
        <color theme="1"/>
        <rFont val="Times New Roman"/>
        <family val="1"/>
      </rPr>
      <t xml:space="preserve">   </t>
    </r>
    <r>
      <rPr>
        <sz val="11"/>
        <color theme="1"/>
        <rFont val="Calibri"/>
        <family val="2"/>
        <scheme val="minor"/>
      </rPr>
      <t xml:space="preserve"> CO Shift converters</t>
    </r>
  </si>
  <si>
    <r>
      <t>9.</t>
    </r>
    <r>
      <rPr>
        <sz val="7"/>
        <color theme="1"/>
        <rFont val="Times New Roman"/>
        <family val="1"/>
      </rPr>
      <t xml:space="preserve">       </t>
    </r>
    <r>
      <rPr>
        <sz val="11"/>
        <color theme="1"/>
        <rFont val="Calibri"/>
        <family val="2"/>
        <scheme val="minor"/>
      </rPr>
      <t>High pressure urea reactor, stripper   and carbamate condenser</t>
    </r>
  </si>
  <si>
    <t>Heading</t>
  </si>
  <si>
    <t>Reason ( Give a brief note separately)</t>
  </si>
  <si>
    <t>Maintenance ( Give a brief note separately)</t>
  </si>
  <si>
    <t>Operation restored ( Give a brief note separately)</t>
  </si>
  <si>
    <t>Duration of shut down ( From .. to)</t>
  </si>
  <si>
    <t>Details of failure / repair</t>
  </si>
  <si>
    <t>SEC for month of forced shut down</t>
  </si>
  <si>
    <t>Month of forced shut down</t>
  </si>
  <si>
    <t>nil</t>
  </si>
  <si>
    <t>Work sheet 'Prod_energy_best monthly'!</t>
  </si>
  <si>
    <t>N.A.</t>
  </si>
  <si>
    <t>Urea production during month of forced shut down</t>
  </si>
  <si>
    <t>Additional energy consumed ( Sr no 5.4 x Sr no 5.5)</t>
  </si>
  <si>
    <t>Gcal</t>
  </si>
  <si>
    <t>Annual urea production</t>
  </si>
  <si>
    <t>Un-productive energy due to forced shut down of plant</t>
  </si>
  <si>
    <t>Normalization Factor ( NF) Lower of J16 &amp; J27</t>
  </si>
  <si>
    <t>NF_Low cap '!J14</t>
  </si>
  <si>
    <t>NF_cold start'!J28</t>
  </si>
  <si>
    <t>List of Equipment for forced shut down and cold start up of the plant</t>
  </si>
  <si>
    <t>Excess energy consumption due to forced shut down / cold start up of plant</t>
  </si>
  <si>
    <t>Process licensor</t>
  </si>
  <si>
    <t>Procurement of Catalyst</t>
  </si>
  <si>
    <t xml:space="preserve"> ( New Charge)</t>
  </si>
  <si>
    <t>Supplier</t>
  </si>
  <si>
    <t xml:space="preserve">Trade name </t>
  </si>
  <si>
    <t>Code No</t>
  </si>
  <si>
    <t>Quantity</t>
  </si>
  <si>
    <t>I</t>
  </si>
  <si>
    <t>Volume</t>
  </si>
  <si>
    <t>m3</t>
  </si>
  <si>
    <t>ii</t>
  </si>
  <si>
    <t>Weight</t>
  </si>
  <si>
    <t xml:space="preserve"> ( Old Charge)</t>
  </si>
  <si>
    <t>Starting date/time</t>
  </si>
  <si>
    <t>Duration</t>
  </si>
  <si>
    <t>hours</t>
  </si>
  <si>
    <t>Excess energy consumption due to catalyst reduction</t>
  </si>
  <si>
    <t>Energy consumption on account of other reasons as declared by DC</t>
  </si>
  <si>
    <t>Maximum  limit</t>
  </si>
  <si>
    <t>Assessment year</t>
  </si>
  <si>
    <t xml:space="preserve">Calculation of " Normalization Factor ( NF)" due to forced shut down  and subsequent cold start up </t>
  </si>
  <si>
    <t>Calculation of " Normalization Factor ( NF)" due to reduction of catalyst</t>
  </si>
  <si>
    <t>S=</t>
  </si>
  <si>
    <t>if naphtha is used as feed in startup</t>
  </si>
  <si>
    <t>if naphta is not used as feed in startup</t>
  </si>
  <si>
    <r>
      <t>N</t>
    </r>
    <r>
      <rPr>
        <vertAlign val="subscript"/>
        <sz val="12"/>
        <color theme="1"/>
        <rFont val="Calibri"/>
        <family val="2"/>
        <scheme val="minor"/>
      </rPr>
      <t>Feedc</t>
    </r>
    <r>
      <rPr>
        <sz val="12"/>
        <color theme="1"/>
        <rFont val="Calibri"/>
        <family val="2"/>
        <scheme val="minor"/>
      </rPr>
      <t>=</t>
    </r>
  </si>
  <si>
    <t>quantity of naphtha used as feed in MT.</t>
  </si>
  <si>
    <r>
      <t>N</t>
    </r>
    <r>
      <rPr>
        <vertAlign val="subscript"/>
        <sz val="12"/>
        <color theme="1"/>
        <rFont val="Calibri"/>
        <family val="2"/>
        <scheme val="minor"/>
      </rPr>
      <t>Fuelc</t>
    </r>
    <r>
      <rPr>
        <sz val="12"/>
        <color theme="1"/>
        <rFont val="Calibri"/>
        <family val="2"/>
        <scheme val="minor"/>
      </rPr>
      <t>=</t>
    </r>
  </si>
  <si>
    <t>quanity of naphtha/LSHS/FO used as fuel in MT.</t>
  </si>
  <si>
    <t>MMSCM</t>
  </si>
  <si>
    <t>Naphtha consumption</t>
  </si>
  <si>
    <r>
      <t>As feed ( N</t>
    </r>
    <r>
      <rPr>
        <vertAlign val="subscript"/>
        <sz val="12"/>
        <color theme="1"/>
        <rFont val="Calibri"/>
        <family val="2"/>
        <scheme val="minor"/>
      </rPr>
      <t>feed</t>
    </r>
    <r>
      <rPr>
        <sz val="12"/>
        <color theme="1"/>
        <rFont val="Calibri"/>
        <family val="2"/>
        <scheme val="minor"/>
      </rPr>
      <t>)</t>
    </r>
  </si>
  <si>
    <r>
      <t>As fuel  (N</t>
    </r>
    <r>
      <rPr>
        <vertAlign val="subscript"/>
        <sz val="12"/>
        <color theme="1"/>
        <rFont val="Calibri"/>
        <family val="2"/>
        <scheme val="minor"/>
      </rPr>
      <t>fuel</t>
    </r>
    <r>
      <rPr>
        <sz val="12"/>
        <color theme="1"/>
        <rFont val="Calibri"/>
        <family val="2"/>
        <scheme val="minor"/>
      </rPr>
      <t xml:space="preserve"> )</t>
    </r>
  </si>
  <si>
    <t>Energy consumption on account of other reasons as may be declared by DC</t>
  </si>
  <si>
    <t>Normalization factor on account of naphtha use</t>
  </si>
  <si>
    <t>Energy loss (Gcal/MT Urea) =</t>
  </si>
  <si>
    <t>(185*S + 0.625 * Nfeed + 0.443 * Nfuel) / urea production in MT</t>
  </si>
  <si>
    <t>Calculation of " Normalization Factor ( NF)" due to  use of naphtha</t>
  </si>
  <si>
    <t>Pre-requisites for Normalization</t>
  </si>
  <si>
    <t xml:space="preserve">Calculation of normalization factor </t>
  </si>
  <si>
    <t>MMSCMD</t>
  </si>
  <si>
    <t>Background</t>
  </si>
  <si>
    <t>Previous year</t>
  </si>
  <si>
    <t>Short fall in NG</t>
  </si>
  <si>
    <t>Details of shortage of gas with references ( Attach a separate note)</t>
  </si>
  <si>
    <t>Reasons for shortage of gas ( Attach a separeta note)</t>
  </si>
  <si>
    <t>Annual gas consumption</t>
  </si>
  <si>
    <t>Weighted NCV</t>
  </si>
  <si>
    <t>Kcal/SCM</t>
  </si>
  <si>
    <t>Total excess energy ( SEC) due to naphtha as fuel+feed</t>
  </si>
  <si>
    <t>Excess energy ( SEC) due to  naphtha as fuel</t>
  </si>
  <si>
    <t>Excess energy ( SEC) due to  naphtha as feed</t>
  </si>
  <si>
    <t>Net energy consumption on account of  naphtha ( Sr no 7 - Sr no 8 )</t>
  </si>
  <si>
    <t>Weighted average of excess energy ( SEC) due to naphtha during baseline years</t>
  </si>
  <si>
    <t>Difference in excess energy ( SEC) due to naphtha during assessment year.</t>
  </si>
  <si>
    <t>Documentation - Illustration</t>
  </si>
  <si>
    <t xml:space="preserve">Naphtha as fuel gives lower combustion efficiency.  </t>
  </si>
  <si>
    <t>(II)</t>
  </si>
  <si>
    <t>Llining of pre-reformer</t>
  </si>
  <si>
    <t>(iii)</t>
  </si>
  <si>
    <t xml:space="preserve">Naphtha as feed consumed relatively higher energy.  </t>
  </si>
  <si>
    <t>DCs shall furnish detailed and convincing reasons with supporting</t>
  </si>
  <si>
    <t>documents for use of naphtha due to non-availability of gas on</t>
  </si>
  <si>
    <t>account of factors, beyond their control.</t>
  </si>
  <si>
    <t>As per directives from Department of Fertilizers, Govt. of India, use</t>
  </si>
  <si>
    <t>of naphtha is to be discontinued in phased manner. As such, use of</t>
  </si>
  <si>
    <t>naphtha is not foreseen. However, provision is being made, in case</t>
  </si>
  <si>
    <t>naphtha has to be used due to shortage of natural gas.</t>
  </si>
  <si>
    <t>In case of use of naphtha, DC will furnish details regarding non-availability of gas leading to use of naphtha.</t>
  </si>
  <si>
    <t>Since naphtha may be used only intermittently , the data is to be filled-in on monthly basis, for the months naphtha has been used.</t>
  </si>
  <si>
    <t>The formula for calculating energy loss on account of using naphtha is furnished below:_</t>
  </si>
  <si>
    <t>Where :</t>
  </si>
  <si>
    <t>(N27*N9+O27*O9+P27*P9)/(N9+O9+P9)</t>
  </si>
  <si>
    <t>Intermittent use of part naphtha  along with natural gas, results in additional  energy consumption  in following areas :_</t>
  </si>
  <si>
    <t xml:space="preserve">Start up of naphtha handling facilities. </t>
  </si>
  <si>
    <t>Excess energy consumption ( SEC)  due to naphtha by using formula ( split in two parts)</t>
  </si>
  <si>
    <t>S31</t>
  </si>
  <si>
    <t>7.4.3</t>
  </si>
  <si>
    <t>Fresh catalyst is in oxidized form and needs to be reduced with</t>
  </si>
  <si>
    <t>In case of ammonia synthesis catalyst, in the older plants, oxidized</t>
  </si>
  <si>
    <t>supply of fresh catalysts.</t>
  </si>
  <si>
    <t>Year in which the catalyst were last changed along with copies of</t>
  </si>
  <si>
    <t>Copies of purchase orders placed  with the vendors for</t>
  </si>
  <si>
    <t>synthesis gas, wherein hydrogen reacts with oxygen and gets</t>
  </si>
  <si>
    <t>converted into water. Whole plant is operated without producing</t>
  </si>
  <si>
    <t>form of the catalyst is used which takes around 4-5 days for</t>
  </si>
  <si>
    <t>reduction, causing corresponding un-productive energy</t>
  </si>
  <si>
    <t>consumption. Presently, " Pre-reduced catalyst" is also used which</t>
  </si>
  <si>
    <t>is expensive but takes around 48 hours for reduction, thus</t>
  </si>
  <si>
    <t>consuming lesser un-productive energy. This aspect should be</t>
  </si>
  <si>
    <t>taken care , while calculating normalization factor.</t>
  </si>
  <si>
    <t>To be filled-in separately for each catalyst</t>
  </si>
  <si>
    <t>Adjustment shall be allowed on the basis of actual plant data, subject to a maximum of 0.04 Gcal/MT of urea.</t>
  </si>
  <si>
    <t>Name of Reactor/catalyst</t>
  </si>
  <si>
    <t>Ammonia production during month of catalyst reduction</t>
  </si>
  <si>
    <t>SEC for the best operating months ( Weighted aversge)</t>
  </si>
  <si>
    <t>Excess energy due to catalyst reduction (Sr no 6.2- Sr no 6.3)</t>
  </si>
  <si>
    <t>Net excess energy ( SEC) on account of catalyst reduction only (Sr no 6.4 -  Sr no 6.5)</t>
  </si>
  <si>
    <t>Total excess energy during the month of catalyst reduction           (Sr no 6.6 x  Sr no 6.7)</t>
  </si>
  <si>
    <t>MT/Year</t>
  </si>
  <si>
    <t xml:space="preserve">Excess energy ( SEC) on yearly basis.  ( Sr no 6.8 / Sr no 7.1)                                   </t>
  </si>
  <si>
    <t>Net un-productive energy due to catalyst reduction w.r.t. baseline period                              ( Sr no 7.2 - Sr no7.3)</t>
  </si>
  <si>
    <t>Calculation of Normalization factor ( NF)</t>
  </si>
  <si>
    <t>Normalization Factor ( NF) Lower of ( Sr no 7.4 &amp; Sr no 8.1)</t>
  </si>
  <si>
    <t>Achieved SEC during  month of catalyst reduction</t>
  </si>
  <si>
    <t>Month of catalyst reduction</t>
  </si>
  <si>
    <t xml:space="preserve">Weighted average excess energy ( SEC) during baseline period      </t>
  </si>
  <si>
    <t>(N46*N47+O46*O47+P46*P47)/(N46+O46+P46)</t>
  </si>
  <si>
    <t>useful ammonia product at 60-80% load for around 48 to 120</t>
  </si>
  <si>
    <t>Thus, replacement / reduction of ammonia synthesis and CO shift</t>
  </si>
  <si>
    <t xml:space="preserve">hours, depending upon type and quantity of catalyst. </t>
  </si>
  <si>
    <t xml:space="preserve">catalysts consumes large amount of unproductive energy. </t>
  </si>
  <si>
    <t>Therefore, normalization due to replacement / reduction of these</t>
  </si>
  <si>
    <t xml:space="preserve">catalysts will be allowed.  </t>
  </si>
  <si>
    <t>Normalization on this account will be considered subject to</t>
  </si>
  <si>
    <t>certification by DCs and furnishing to BEE information as follows:</t>
  </si>
  <si>
    <t>purchase order for exhausted catalyst charge.</t>
  </si>
  <si>
    <t>Time taken in commissioning of catalyst , facts and figures clearly</t>
  </si>
  <si>
    <t>indicating and quantifying rise in the energy consumption of plant</t>
  </si>
  <si>
    <t xml:space="preserve">due to the replacement of this catalyst. </t>
  </si>
  <si>
    <t>Any other information</t>
  </si>
  <si>
    <t>Completion  date / time</t>
  </si>
  <si>
    <t>Calculation of excess energy  ( SEC ) per  MT of urea on annual basis</t>
  </si>
  <si>
    <t>Calculation of " Normalization Factor ( NF)" due to  deterioration in quality of coal</t>
  </si>
  <si>
    <t>Pre-Requisites for Normalization</t>
  </si>
  <si>
    <t>Boiler Efficiency = 92.5 – ((50*A+630(M+9H)) / GCV.</t>
  </si>
  <si>
    <t>Where</t>
  </si>
  <si>
    <t>A = Ash content of coal (%)</t>
  </si>
  <si>
    <t>M = Moisture (%)</t>
  </si>
  <si>
    <t>H = Hydrogen ( %)</t>
  </si>
  <si>
    <t>GCV = Kcal/Kg</t>
  </si>
  <si>
    <t>efficiency due to poor quality of coal shall be compensated.</t>
  </si>
  <si>
    <t>Weighted average of three years data shall be worked out. In case</t>
  </si>
  <si>
    <t>there is significant variation, then normalization factor shall be</t>
  </si>
  <si>
    <t>applied based on the actual impact due to the variation.</t>
  </si>
  <si>
    <t>thus, affecting boiler efficiency adversely. The reduction in boiler</t>
  </si>
  <si>
    <t xml:space="preserve">The quality of indigenous coal has been deteriorating gradually, </t>
  </si>
  <si>
    <t>Annual coal consumption</t>
  </si>
  <si>
    <t xml:space="preserve">GCV </t>
  </si>
  <si>
    <t>( Weighted average)</t>
  </si>
  <si>
    <t>Kcal/kg</t>
  </si>
  <si>
    <t>NCV</t>
  </si>
  <si>
    <t>Proximate  analysis</t>
  </si>
  <si>
    <t>Fixed carbon</t>
  </si>
  <si>
    <t>Volatile matter</t>
  </si>
  <si>
    <t>Moisture</t>
  </si>
  <si>
    <t>Ash</t>
  </si>
  <si>
    <t>Ultimate analysis</t>
  </si>
  <si>
    <t>Carbon</t>
  </si>
  <si>
    <t>Hydrogen</t>
  </si>
  <si>
    <t>Sulphur</t>
  </si>
  <si>
    <t>Nitrogen</t>
  </si>
  <si>
    <t>Oxygen</t>
  </si>
  <si>
    <t>Calorific value</t>
  </si>
  <si>
    <t>Coal analysis</t>
  </si>
  <si>
    <t>(v)</t>
  </si>
  <si>
    <t>Normalization factor on account of deterioration in coal quality.</t>
  </si>
  <si>
    <t xml:space="preserve">  = Energy of Coal per MT of Urea in Target Year, Gcal/MT of Urea * (Boiler Efficiency in Base Year – Boiler Efficiency in target year) / Boiler efficiency in target year.</t>
  </si>
  <si>
    <t xml:space="preserve"> Additional Energy Consumption ( SEC), Gcal/MT of Urea </t>
  </si>
  <si>
    <t>Gcal/year</t>
  </si>
  <si>
    <t>92.5-((50*S24+630*(S23+9*S28))/S15)</t>
  </si>
  <si>
    <t>S12*S17</t>
  </si>
  <si>
    <t>Weighted average of boiler efficiency during baseline years</t>
  </si>
  <si>
    <t xml:space="preserve">Boiler efficiency Calculation </t>
  </si>
  <si>
    <t>Average boiler efficiency for each year</t>
  </si>
  <si>
    <t xml:space="preserve"> Additional Energy Consumption due to deterioration in coal quality </t>
  </si>
  <si>
    <t>Specific coal energy consumption per MT of urea</t>
  </si>
  <si>
    <t>(N32*N35+O32*O35+P32*P35)/(N32+O32+P32)</t>
  </si>
  <si>
    <t>S33*(Q36-S35)/S35</t>
  </si>
  <si>
    <t>Total coal energy                             Coal  MT/yr  x GCV</t>
  </si>
  <si>
    <t>Coal energy consumption</t>
  </si>
  <si>
    <t>Quality of coal affects boiler efficiency, which shall be calculated</t>
  </si>
  <si>
    <t>by following empirical formula :-</t>
  </si>
  <si>
    <t>Boiler efficiency shall be converted into specific energy</t>
  </si>
  <si>
    <t>consumption, as follows :-</t>
  </si>
  <si>
    <t>In case of sudden  failure of a critical equipment as per the list given</t>
  </si>
  <si>
    <t>Calculation of normalization factor</t>
  </si>
  <si>
    <t>The Designated Consumer (DC)  shall furnished a detailed report on failure of such equipment and its impact on energy consumption.</t>
  </si>
  <si>
    <t xml:space="preserve">The Designated Consumer shall declare with back up documentation, what portion of such unproductive consumption during the month is due to cold shutdown and startup activity. </t>
  </si>
  <si>
    <t xml:space="preserve">This actual energy loss due to shut down and cold startup in Gcal/MT of Urea  shall be compensated, subject to maximum of 0.03 Gcal/MT of Urea. </t>
  </si>
  <si>
    <t>Energy loss during the month(/s) for which additional cold startup is being claimed shall be calculated as follows:-</t>
  </si>
  <si>
    <t xml:space="preserve">  This Energy Loss shall be divided by Annual Urea Production to identify total unproductive loss in a month. </t>
  </si>
  <si>
    <t>Average impact on SEC during baseline period  ( Weighted Average)</t>
  </si>
  <si>
    <t xml:space="preserve">Impact on  SEC / urea yearly ( Sr no 5.6 / Sr no 5.7)                                   </t>
  </si>
  <si>
    <t>Documentation  -  Illustration</t>
  </si>
  <si>
    <t xml:space="preserve">The Designated Consumer shall declare what portion of such unproductive consumption during the month is due to cold shutdown and startup activity. </t>
  </si>
  <si>
    <t>S. No</t>
  </si>
  <si>
    <t>Particulars</t>
  </si>
  <si>
    <t>Current financial year</t>
  </si>
  <si>
    <t>Previous financial year</t>
  </si>
  <si>
    <t>A</t>
  </si>
  <si>
    <t>Production and capacity utilization details</t>
  </si>
  <si>
    <t>Product ( Ammonia)</t>
  </si>
  <si>
    <t>Name</t>
  </si>
  <si>
    <t>Product Name</t>
  </si>
  <si>
    <t>Tonnes</t>
  </si>
  <si>
    <t xml:space="preserve">Re-vamp capacity </t>
  </si>
  <si>
    <t>Year of revamp</t>
  </si>
  <si>
    <t>(vi)</t>
  </si>
  <si>
    <t>Actual Production</t>
  </si>
  <si>
    <t>A.2</t>
  </si>
  <si>
    <t>Product ( Urea)</t>
  </si>
  <si>
    <t>Re-assesd capacity</t>
  </si>
  <si>
    <t>Baseline production</t>
  </si>
  <si>
    <t>(vii)</t>
  </si>
  <si>
    <t>Capacity Utilization (%)</t>
  </si>
  <si>
    <t>A.3</t>
  </si>
  <si>
    <t>Product3</t>
  </si>
  <si>
    <t>Installed Capacity</t>
  </si>
  <si>
    <t>A.4</t>
  </si>
  <si>
    <t>Product4</t>
  </si>
  <si>
    <t>A.5</t>
  </si>
  <si>
    <t>Product5</t>
  </si>
  <si>
    <t>A.6</t>
  </si>
  <si>
    <t>Product6</t>
  </si>
  <si>
    <t>A.7</t>
  </si>
  <si>
    <t>Product7</t>
  </si>
  <si>
    <t>B</t>
  </si>
  <si>
    <t>Electricity Consumption and cost</t>
  </si>
  <si>
    <t>B.1</t>
  </si>
  <si>
    <t>Source of Purchase ( Grid / others)</t>
  </si>
  <si>
    <t>Total quantity purchased</t>
  </si>
  <si>
    <t>Lakh kWh</t>
  </si>
  <si>
    <t xml:space="preserve">Total Cost </t>
  </si>
  <si>
    <t>Rs. Lakh/ year</t>
  </si>
  <si>
    <t>Quantity allocated for urea production</t>
  </si>
  <si>
    <t xml:space="preserve">Plant Connected Load </t>
  </si>
  <si>
    <t>MW</t>
  </si>
  <si>
    <t>Contract demand with utility</t>
  </si>
  <si>
    <t>MVA</t>
  </si>
  <si>
    <t>Plant Running Hours</t>
  </si>
  <si>
    <t>Total purchased electrical energy  allocated for urea production</t>
  </si>
  <si>
    <t>TOE</t>
  </si>
  <si>
    <t>B.2</t>
  </si>
  <si>
    <t xml:space="preserve">Own Generation </t>
  </si>
  <si>
    <t>B.2.1</t>
  </si>
  <si>
    <t>Through DG Set</t>
  </si>
  <si>
    <t>B.2.1.1</t>
  </si>
  <si>
    <t>Power generation</t>
  </si>
  <si>
    <t>Annual power generation ( Gross)</t>
  </si>
  <si>
    <t xml:space="preserve">Auxilliary Power Consumption </t>
  </si>
  <si>
    <t>Annual power generation (Net)</t>
  </si>
  <si>
    <t xml:space="preserve">Total annual fuel cost </t>
  </si>
  <si>
    <t>Rs. Lakh</t>
  </si>
  <si>
    <t xml:space="preserve">Cost of Electricity </t>
  </si>
  <si>
    <t>Rs./ kWh</t>
  </si>
  <si>
    <t>f</t>
  </si>
  <si>
    <t>Heat rate of power</t>
  </si>
  <si>
    <t>Kcal/ kWh</t>
  </si>
  <si>
    <t>g</t>
  </si>
  <si>
    <t>power allocated for urea production</t>
  </si>
  <si>
    <t>B.2.1.2</t>
  </si>
  <si>
    <t>Fuel (Specify))</t>
  </si>
  <si>
    <t xml:space="preserve">Gross calorific value of Fuel </t>
  </si>
  <si>
    <t>kCal/ kg</t>
  </si>
  <si>
    <t>Net calorific value of fuel</t>
  </si>
  <si>
    <t xml:space="preserve">Annual fuel consumption </t>
  </si>
  <si>
    <t>kL</t>
  </si>
  <si>
    <t>Average Density of Fuel</t>
  </si>
  <si>
    <t>kg/litre</t>
  </si>
  <si>
    <t>B.2.1.3</t>
  </si>
  <si>
    <t xml:space="preserve">DG Set  electricity energy consumed for urea production
(TOE) </t>
  </si>
  <si>
    <t>B.2.2</t>
  </si>
  <si>
    <t xml:space="preserve">Through Steam turbine/ generator   </t>
  </si>
  <si>
    <t>B.2.2.1</t>
  </si>
  <si>
    <t>B.2.2.2</t>
  </si>
  <si>
    <t>B.2.2.2.1</t>
  </si>
  <si>
    <t xml:space="preserve"> Coal  (Imported )</t>
  </si>
  <si>
    <t>Annual fuel consumption ( Kg)</t>
  </si>
  <si>
    <t>B.2.2.2.2</t>
  </si>
  <si>
    <t>B.2.2.3</t>
  </si>
  <si>
    <t>Total Electricity Generated through Steam Turbine</t>
  </si>
  <si>
    <t>B.2.2.4</t>
  </si>
  <si>
    <t>Energy allocated to urea plant ( TOE)</t>
  </si>
  <si>
    <t>B.2.3</t>
  </si>
  <si>
    <t>Through Gas turbine</t>
  </si>
  <si>
    <t>B.2.3.1</t>
  </si>
  <si>
    <t>B.2.3.2</t>
  </si>
  <si>
    <t>Fuel used ( specify)</t>
  </si>
  <si>
    <t>B.2.3.2.1</t>
  </si>
  <si>
    <t>Fuel (NG)</t>
  </si>
  <si>
    <t xml:space="preserve">Gross calorific value </t>
  </si>
  <si>
    <t>kCal/ SCM</t>
  </si>
  <si>
    <t xml:space="preserve">Net calorific value </t>
  </si>
  <si>
    <t>Lakh SCM</t>
  </si>
  <si>
    <t>Plant Load Factor</t>
  </si>
  <si>
    <t>h</t>
  </si>
  <si>
    <t>Allocated for urea production</t>
  </si>
  <si>
    <t>B.2.3.3</t>
  </si>
  <si>
    <t>Fuel (Others)</t>
  </si>
  <si>
    <t>Name of Fuel used</t>
  </si>
  <si>
    <t>B.2.3.4</t>
  </si>
  <si>
    <t>Total Electricity Generated through Gas Turbine</t>
  </si>
  <si>
    <t>B.2.4</t>
  </si>
  <si>
    <t>B.2.5</t>
  </si>
  <si>
    <t>Electricity  exported to Grid/others</t>
  </si>
  <si>
    <t>B.2.6</t>
  </si>
  <si>
    <t>Steam production through Co-Generation</t>
  </si>
  <si>
    <t xml:space="preserve">Co-Gen Capacity </t>
  </si>
  <si>
    <t xml:space="preserve">Annual Generation </t>
  </si>
  <si>
    <t>Heat Input</t>
  </si>
  <si>
    <t>Million kCal</t>
  </si>
  <si>
    <t>Heat Output</t>
  </si>
  <si>
    <t>C</t>
  </si>
  <si>
    <t>Overall energy  inputs at battery limit of entire complex</t>
  </si>
  <si>
    <t xml:space="preserve">Solid Fuel Consumption </t>
  </si>
  <si>
    <t>Type of Coal used</t>
  </si>
  <si>
    <t>C.1.1</t>
  </si>
  <si>
    <t>Coal (Indigenous, specify)</t>
  </si>
  <si>
    <t xml:space="preserve">Gross calorific value (Power Generation) </t>
  </si>
  <si>
    <t xml:space="preserve">Gross calorific value (Process) </t>
  </si>
  <si>
    <t xml:space="preserve">Net calorific value (Average) </t>
  </si>
  <si>
    <t>Quantity balance in store</t>
  </si>
  <si>
    <t xml:space="preserve">Quantity purchased </t>
  </si>
  <si>
    <t>Total Quantity Consumed</t>
  </si>
  <si>
    <t>g.i</t>
  </si>
  <si>
    <t>Quantity used for power generation</t>
  </si>
  <si>
    <t>g.ii</t>
  </si>
  <si>
    <t>Quantity used for raw material</t>
  </si>
  <si>
    <t>g.iii</t>
  </si>
  <si>
    <t>Quantity used for process heating</t>
  </si>
  <si>
    <t>C.1.2</t>
  </si>
  <si>
    <t>Coal (Imported)</t>
  </si>
  <si>
    <t>C.1.3</t>
  </si>
  <si>
    <t>Total energy consumption ( Gross)of solid fuel</t>
  </si>
  <si>
    <t>C.1.4</t>
  </si>
  <si>
    <t>Total energy ( Net )of solid fuel  allocated for urea production</t>
  </si>
  <si>
    <t>D</t>
  </si>
  <si>
    <t>Liquid Fuel Consumption</t>
  </si>
  <si>
    <t>D.1</t>
  </si>
  <si>
    <t>Furnace Oil</t>
  </si>
  <si>
    <t>Gross calorific value (Yearly Average)</t>
  </si>
  <si>
    <t>Net calorific value (Yearly Average)</t>
  </si>
  <si>
    <t>Quantity purchased</t>
  </si>
  <si>
    <t xml:space="preserve">Average Density </t>
  </si>
  <si>
    <t>kg/ltr</t>
  </si>
  <si>
    <t>D.2</t>
  </si>
  <si>
    <t>Low Sulphur Heavy Stock (LSHS)</t>
  </si>
  <si>
    <t>D.3</t>
  </si>
  <si>
    <t>High Sulphur Heavy Stock (HSHS)</t>
  </si>
  <si>
    <t>D.4</t>
  </si>
  <si>
    <t>Others</t>
  </si>
  <si>
    <t>Average Density</t>
  </si>
  <si>
    <t>D.5</t>
  </si>
  <si>
    <t>Total energy consumption ( Gross)of liquid fuel</t>
  </si>
  <si>
    <t>D.6</t>
  </si>
  <si>
    <t>Total energy of liquid fuel allocated for urea production</t>
  </si>
  <si>
    <t>E</t>
  </si>
  <si>
    <t>Gaseous Fuel</t>
  </si>
  <si>
    <t>E.1</t>
  </si>
  <si>
    <t xml:space="preserve"> Natural Gas (Total)</t>
  </si>
  <si>
    <t xml:space="preserve">Gross calorific value (Yearly Average) </t>
  </si>
  <si>
    <t>kCal/SCM</t>
  </si>
  <si>
    <t xml:space="preserve">Net calorific value (Yearly Average) </t>
  </si>
  <si>
    <t>d(i)</t>
  </si>
  <si>
    <t>d(ii)</t>
  </si>
  <si>
    <t>Quantity used as raw material</t>
  </si>
  <si>
    <t>d(iii)</t>
  </si>
  <si>
    <t>Quantity used for transportation, if any</t>
  </si>
  <si>
    <t>d(iv)</t>
  </si>
  <si>
    <t>E.2</t>
  </si>
  <si>
    <t>Naphtha ( used as an alternative to NG)</t>
  </si>
  <si>
    <t>e(i)</t>
  </si>
  <si>
    <t>e(ii)</t>
  </si>
  <si>
    <t>Quantity used as raw material, if any</t>
  </si>
  <si>
    <t>e(iii)</t>
  </si>
  <si>
    <t>E.3</t>
  </si>
  <si>
    <t>TOTAL ENERGY_GAS FUEL FOR UREA PRODUCTION</t>
  </si>
  <si>
    <t>F</t>
  </si>
  <si>
    <t>Waste generated in the plant and used as fuel</t>
  </si>
  <si>
    <t>F.1</t>
  </si>
  <si>
    <t>Solid Waste</t>
  </si>
  <si>
    <t>Name of Solid Waste</t>
  </si>
  <si>
    <t xml:space="preserve">Quantity Generated </t>
  </si>
  <si>
    <t>Quantity consumed</t>
  </si>
  <si>
    <t>F.2</t>
  </si>
  <si>
    <t>Liquid Waste</t>
  </si>
  <si>
    <t>Name of Liquid Waste</t>
  </si>
  <si>
    <t>F.3</t>
  </si>
  <si>
    <t>Gaseous Waste</t>
  </si>
  <si>
    <t>Name of gas Waste</t>
  </si>
  <si>
    <t>F.4</t>
  </si>
  <si>
    <t>Name of the Fuel</t>
  </si>
  <si>
    <t>Type of Fuel</t>
  </si>
  <si>
    <t xml:space="preserve">Average Gross calorific value (Yearly Average) </t>
  </si>
  <si>
    <t xml:space="preserve">Annual cost of the others source </t>
  </si>
  <si>
    <t>F.5</t>
  </si>
  <si>
    <t>TOTAL ENERGY_WASTE HEAT</t>
  </si>
  <si>
    <t>Re-assessed capacity</t>
  </si>
  <si>
    <t>Baseline years</t>
  </si>
  <si>
    <t>i</t>
  </si>
  <si>
    <t>Toonnes</t>
  </si>
  <si>
    <t>Kcal/Kg</t>
  </si>
  <si>
    <t>Sp gravity</t>
  </si>
  <si>
    <t>gm/lit</t>
  </si>
  <si>
    <t>1.a</t>
  </si>
  <si>
    <t>1.b</t>
  </si>
  <si>
    <t>Production</t>
  </si>
  <si>
    <t>1.c</t>
  </si>
  <si>
    <t>Actual Stream Days</t>
  </si>
  <si>
    <t>Days</t>
  </si>
  <si>
    <t>2 (i)</t>
  </si>
  <si>
    <t>Input As</t>
  </si>
  <si>
    <t>Feed NG</t>
  </si>
  <si>
    <t>2(ii)</t>
  </si>
  <si>
    <t>Fuel NG</t>
  </si>
  <si>
    <t>2(iii)</t>
  </si>
  <si>
    <t xml:space="preserve">Feed Naptha </t>
  </si>
  <si>
    <t>2(iv)</t>
  </si>
  <si>
    <t xml:space="preserve">Fuel  Naptha </t>
  </si>
  <si>
    <t>2(v)</t>
  </si>
  <si>
    <t>NG Feed NCV</t>
  </si>
  <si>
    <t>KCAL/SM3</t>
  </si>
  <si>
    <t>2(vi)</t>
  </si>
  <si>
    <t>NG Fuel NCV</t>
  </si>
  <si>
    <t>2(vii)</t>
  </si>
  <si>
    <t>Naptha Feed  NCV</t>
  </si>
  <si>
    <t>KCAL/KG</t>
  </si>
  <si>
    <t>2(viii)</t>
  </si>
  <si>
    <t>Naptha Fuel NCV</t>
  </si>
  <si>
    <t>2(ix)</t>
  </si>
  <si>
    <t>Total Steam Import (2)</t>
  </si>
  <si>
    <t>2(ix) a</t>
  </si>
  <si>
    <t>Pressure of steam</t>
  </si>
  <si>
    <t>Kg/cm2g</t>
  </si>
  <si>
    <t>2(ix) b</t>
  </si>
  <si>
    <t>Temperature of steam</t>
  </si>
  <si>
    <t>OC</t>
  </si>
  <si>
    <t>2(ix) c</t>
  </si>
  <si>
    <t>Energy of Steam per MT                                 ( Based on TOP 19.09)</t>
  </si>
  <si>
    <t>2(ix) d</t>
  </si>
  <si>
    <t>Steam Import</t>
  </si>
  <si>
    <t>2(ix) e</t>
  </si>
  <si>
    <t>Steam Export to Urea</t>
  </si>
  <si>
    <t>2(ix) f</t>
  </si>
  <si>
    <t>Steam Export to other Plants</t>
  </si>
  <si>
    <t>2(ix) g</t>
  </si>
  <si>
    <t>Net Steam Import</t>
  </si>
  <si>
    <t>2(x)</t>
  </si>
  <si>
    <t xml:space="preserve">Total Power (1)  </t>
  </si>
  <si>
    <t>2(x) a</t>
  </si>
  <si>
    <t>Generated power (allocated to ammonia)</t>
  </si>
  <si>
    <t>MWH</t>
  </si>
  <si>
    <t>2(x) b</t>
  </si>
  <si>
    <t>Purchased power( allocated to ammonia)</t>
  </si>
  <si>
    <t>2(x) c</t>
  </si>
  <si>
    <t>Power from any other source</t>
  </si>
  <si>
    <t>2(x) d</t>
  </si>
  <si>
    <t>Total power (allocated to ammonia)</t>
  </si>
  <si>
    <t>2(x)e</t>
  </si>
  <si>
    <t>Heat Rate of generated power per MWH  ( Based on TOP 19.10)</t>
  </si>
  <si>
    <t>MKCal</t>
  </si>
  <si>
    <t>2(x) f</t>
  </si>
  <si>
    <t>Conversion factor for purchased Power</t>
  </si>
  <si>
    <t>3 (i)</t>
  </si>
  <si>
    <t>Energy Consumption / te ammonia</t>
  </si>
  <si>
    <t>Feed</t>
  </si>
  <si>
    <t>3(ii)</t>
  </si>
  <si>
    <t>Fuel</t>
  </si>
  <si>
    <t>3(iii)</t>
  </si>
  <si>
    <t>Total Power Captive</t>
  </si>
  <si>
    <t>3)iv)</t>
  </si>
  <si>
    <t>Total Steam</t>
  </si>
  <si>
    <t>3(v)</t>
  </si>
  <si>
    <t>Total Power Purchased</t>
  </si>
  <si>
    <t>3(vi)</t>
  </si>
  <si>
    <t>Credits / debits</t>
  </si>
  <si>
    <t>3(vii)</t>
  </si>
  <si>
    <t>DM Water / Boiler feed water</t>
  </si>
  <si>
    <t>3(viii)</t>
  </si>
  <si>
    <t>Steam condensate</t>
  </si>
  <si>
    <t>3(ix)</t>
  </si>
  <si>
    <t>Any other</t>
  </si>
  <si>
    <t>3(x)</t>
  </si>
  <si>
    <t>Total Energy/MT of NH3</t>
  </si>
  <si>
    <t>Actual</t>
  </si>
  <si>
    <t>Urea Plant</t>
  </si>
  <si>
    <t>Re-assessed  Capacity</t>
  </si>
  <si>
    <t>1.d</t>
  </si>
  <si>
    <t>Capacity Utilisation</t>
  </si>
  <si>
    <t>Steam</t>
  </si>
  <si>
    <t>2(i) a</t>
  </si>
  <si>
    <t>2(i) b</t>
  </si>
  <si>
    <t>2(i) c</t>
  </si>
  <si>
    <t>2(i) d</t>
  </si>
  <si>
    <t>2 ( i) e</t>
  </si>
  <si>
    <t>2 ( i) f</t>
  </si>
  <si>
    <t>2(ii) a</t>
  </si>
  <si>
    <t>2(ii) b</t>
  </si>
  <si>
    <t>From Ammonia Plant</t>
  </si>
  <si>
    <t>2(ii) c</t>
  </si>
  <si>
    <t>From other source</t>
  </si>
  <si>
    <t>2(ii) d</t>
  </si>
  <si>
    <t>Total</t>
  </si>
  <si>
    <t xml:space="preserve">Total Power (3) </t>
  </si>
  <si>
    <t>2(iii) a</t>
  </si>
  <si>
    <t>2(iii) b</t>
  </si>
  <si>
    <t>2(iii) c</t>
  </si>
  <si>
    <t>2(iii) d</t>
  </si>
  <si>
    <t>4 (i)</t>
  </si>
  <si>
    <t>Specific Consumption</t>
  </si>
  <si>
    <t>MT/MT</t>
  </si>
  <si>
    <t>5 (i)</t>
  </si>
  <si>
    <t>Energy Consumption per tonne of Urea</t>
  </si>
  <si>
    <t>5(ii)</t>
  </si>
  <si>
    <t>5(iii)</t>
  </si>
  <si>
    <t>5(iv)</t>
  </si>
  <si>
    <t>Total Purchased Power</t>
  </si>
  <si>
    <t>5(v)</t>
  </si>
  <si>
    <t>5(vi)</t>
  </si>
  <si>
    <t>5(vii)</t>
  </si>
  <si>
    <t>5(viii)</t>
  </si>
  <si>
    <t>Total Energy per MT of Urea</t>
  </si>
  <si>
    <t>6(i)</t>
  </si>
  <si>
    <t>Total Energy per MT of Urea                          ( Ex-cluding towmship power)</t>
  </si>
  <si>
    <t>6(ii)</t>
  </si>
  <si>
    <t>Total Energy per MT of Urea                           ( Including township power)</t>
  </si>
  <si>
    <t xml:space="preserve">(1) Amonia Plants and allocated share of  amonia in DM , SPG, Cooling Towers, Effluent trearment facilities , etc. Data to be based on the TOP data .
</t>
  </si>
  <si>
    <t>(2) Total steam import includes direct import  and steam used in cooling Towera etc.</t>
  </si>
  <si>
    <t>(3) Urea  Plants and allocated shares of urea in offsite facilities as per TOP data.</t>
  </si>
  <si>
    <t>1.a i</t>
  </si>
  <si>
    <t>1.a.ii</t>
  </si>
  <si>
    <t>Notes :</t>
  </si>
  <si>
    <t>Normalized SEC for assessment year ( 2014-15)</t>
  </si>
  <si>
    <t>Block diagram showing total energy input at Plant BL as well as allocated for urea production. Also shows credit / debit of energy at intermediate stages</t>
  </si>
  <si>
    <t>for verification of specific energy consumption ( SEC).</t>
  </si>
  <si>
    <t>Plant Battery Limit ( Ammonia / Urea complex)</t>
  </si>
  <si>
    <t>Energy</t>
  </si>
  <si>
    <t>input at</t>
  </si>
  <si>
    <t xml:space="preserve">allocated for </t>
  </si>
  <si>
    <t>SM3</t>
  </si>
  <si>
    <t>Plant  BL</t>
  </si>
  <si>
    <t>urea production</t>
  </si>
  <si>
    <t>CPP &amp;</t>
  </si>
  <si>
    <t>HRU</t>
  </si>
  <si>
    <t xml:space="preserve">Solid fuels </t>
  </si>
  <si>
    <t>MT / year</t>
  </si>
  <si>
    <t>Generated power</t>
  </si>
  <si>
    <t>Generated steam</t>
  </si>
  <si>
    <t>Any other product or</t>
  </si>
  <si>
    <t>Grid power</t>
  </si>
  <si>
    <t>MWh / year</t>
  </si>
  <si>
    <t xml:space="preserve">   Kwh,  Kcal / kwh</t>
  </si>
  <si>
    <t>energy content of the same</t>
  </si>
  <si>
    <t>Steam at diff pressures levels</t>
  </si>
  <si>
    <t xml:space="preserve">   MT, K cal / Kg</t>
  </si>
  <si>
    <t>Kwh</t>
  </si>
  <si>
    <t xml:space="preserve">      Kwh</t>
  </si>
  <si>
    <t>Gaseous Fuels</t>
  </si>
  <si>
    <t>Urea product</t>
  </si>
  <si>
    <t>Feed stock</t>
  </si>
  <si>
    <t>Plant</t>
  </si>
  <si>
    <t>Liquid fuels</t>
  </si>
  <si>
    <t>KL / year, density</t>
  </si>
  <si>
    <t>Ammonia  G cal / MT</t>
  </si>
  <si>
    <t>Export / import</t>
  </si>
  <si>
    <t>(If any)</t>
  </si>
  <si>
    <t>( If any)</t>
  </si>
  <si>
    <t xml:space="preserve">Other Utilities </t>
  </si>
  <si>
    <t>&amp; Misc.</t>
  </si>
  <si>
    <t xml:space="preserve"> Kkcal / kWh</t>
  </si>
  <si>
    <t>Following criteria shall be adopted :-</t>
  </si>
  <si>
    <t xml:space="preserve">Calculation of  normalization factor </t>
  </si>
  <si>
    <t xml:space="preserve"> Lower capacity utilization due to Factors like shortage of raw materials (mainly the gas), decline in market demand, change in Govt. policy etc which  are beyond the control of DCs, may force the plant to be operated at lower capacity, thus causing adverse effect on energy consumption. In such cases, normalization shall be allowed.   </t>
  </si>
  <si>
    <t xml:space="preserve">DCs shall furnish detailed and convincing reasons with supporting documents for reduction in capacity utilization, due to factors, beyond their control. </t>
  </si>
  <si>
    <t>a                  b                 c</t>
  </si>
  <si>
    <t xml:space="preserve">Subsequent to the baseline year i.e.2007-10, some DCs have carried out major revamp of their plant for capacity enhancement in line with New Investment Policy for urea notified by the Govt. </t>
  </si>
  <si>
    <t>Cost of this audit will be borne by the DC. Check tests of such verification could be carried at by BEE, if needed.</t>
  </si>
  <si>
    <t xml:space="preserve">Some  plants are  having ammonia plant capacity higher than the quantity of ammonia required for urea production and thus, diverting surplus ammonia  for other products or  sales.In such cases, due to Govt.  policy and/or market conditions, ammonia plant is operated at lower capacity,even if the urea plant is operated at full load; Normalization shall  be allowed.  </t>
  </si>
  <si>
    <t xml:space="preserve">In case of ammonia / urea complex having ammonia capacity matching with urea production, capacity utilization of urea plant shall be considered. </t>
  </si>
  <si>
    <t>Based on the operating data collected from plants at 100%, 85% and 70% plant load average normalization factor works out to be 0.02 Gcal per MT of urea normalization factor works out to be 0.02 Gcal per MT of urea per percentage reduction in plant load below 95% up to 70%.</t>
  </si>
  <si>
    <t xml:space="preserve"> Maximum permissible value ( Gcal/ MT urea) = (95 - % Capacity utilization) * 0.02.</t>
  </si>
  <si>
    <t xml:space="preserve">No compensation shall be allowed if the capacity utilization of urea plant is &gt; 95%.         Compensation shall be allowed for capacity utilization between 70-95%.                                Below 70%, the data shall be discarded. </t>
  </si>
  <si>
    <t>Other major condition are as follows :-</t>
  </si>
  <si>
    <t>Technical Annexure</t>
  </si>
  <si>
    <t>Data to be filled-in</t>
  </si>
  <si>
    <t>Kcal / Kg</t>
  </si>
  <si>
    <t xml:space="preserve">KL / year, </t>
  </si>
  <si>
    <t>herein or external factors (as notified), ammonia plant undergoes a forced shut down. Restarting the plant from cold conditions</t>
  </si>
  <si>
    <t>forced shut down and consequently Cold start up which  , consumes unproductive energy and shall be normalized.</t>
  </si>
  <si>
    <t xml:space="preserve">(Monthly Energy per MT of Ammonia during the month – Weighted Average Monthly Energy Consumption for the months with 100% on-stream days) X Monthly Ammonia production for the month of Startup. stream days) X Monthly Ammonia production for the month of Startup. </t>
  </si>
  <si>
    <t>Difference     ( Sr no 5.2 - Sr no 5.3)</t>
  </si>
  <si>
    <t xml:space="preserve">(Monthly Energy per MT of Ammonia during the month – Weighted Average Monthly Energy Consumption per MT Ammonia for the months with 100% on-stream days) X Monthly Ammonia production for the month of Startup. </t>
  </si>
  <si>
    <t>I ……………………………………………….........................…..solemnly declare that to the best of my knowledge the information given in the above summary sheet of  Form 1 there to is correct and complete. I also declare that the information provided for Normalisation is limited to external factors only.</t>
  </si>
  <si>
    <t>Date:</t>
  </si>
  <si>
    <t>Place:</t>
  </si>
  <si>
    <t xml:space="preserve">                 Organisation Seal</t>
  </si>
  <si>
    <t xml:space="preserve">Name of the Unit </t>
  </si>
  <si>
    <t>FORM - 1(Fertilizer)</t>
  </si>
  <si>
    <t>Form-1</t>
  </si>
  <si>
    <t>Details of information regarding Total Energy Consumed and Specific Energy Consumption Per unit of Production</t>
  </si>
  <si>
    <t>(See Rule 3)</t>
  </si>
  <si>
    <t xml:space="preserve">A. </t>
  </si>
  <si>
    <t>General Details</t>
  </si>
  <si>
    <t>Name of the Unit</t>
  </si>
  <si>
    <t>2. (i)</t>
  </si>
  <si>
    <t>Year of Establishment</t>
  </si>
  <si>
    <t>2. (ii)</t>
  </si>
  <si>
    <t>ii) Date on which the user of energy is specified as Designated consumer (DC) (Clause (e) of sec 14)</t>
  </si>
  <si>
    <t xml:space="preserve">Sector and Sub-Sector in which the Designated Consumer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</si>
  <si>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</si>
  <si>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</si>
  <si>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</si>
  <si>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</si>
  <si>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</si>
  <si>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</si>
  <si>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</si>
  <si>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</si>
  <si>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</si>
  <si>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</si>
  <si>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 xml:space="preserve">Previous Year </t>
  </si>
  <si>
    <t xml:space="preserve">Current Year </t>
  </si>
  <si>
    <t>Energy Consumption Details of Manufacturing Industries notified as Designated Consumers</t>
  </si>
  <si>
    <t>Total Electricity Generated</t>
  </si>
  <si>
    <t>Million kwh</t>
  </si>
  <si>
    <t xml:space="preserve">Total  Electricity Exported </t>
  </si>
  <si>
    <t>Total Electrical Energy Consumption</t>
  </si>
  <si>
    <t xml:space="preserve">Total Solid Fuel Consumption </t>
  </si>
  <si>
    <t>(viii)</t>
  </si>
  <si>
    <t>Total Thermal Energy Consumption</t>
  </si>
  <si>
    <t>Total Normalized Energy Consumption (Thermal + Electrical)</t>
  </si>
  <si>
    <t>Specific Energy Consumption Details</t>
  </si>
  <si>
    <t>7. i</t>
  </si>
  <si>
    <t>Specific Energy Consumption(Without Normalization)</t>
  </si>
  <si>
    <t>Specific Energy Consumption (Normalized)</t>
  </si>
  <si>
    <t>Power Plants notified as Designated Consumer</t>
  </si>
  <si>
    <t>8. i.</t>
  </si>
  <si>
    <t>Total Capacity</t>
  </si>
  <si>
    <t>Unit Configuration</t>
  </si>
  <si>
    <t>No. of units with their capacity</t>
  </si>
  <si>
    <t>iii</t>
  </si>
  <si>
    <t xml:space="preserve">Annual Gross Generation </t>
  </si>
  <si>
    <t>MU</t>
  </si>
  <si>
    <t>iv</t>
  </si>
  <si>
    <t xml:space="preserve">Annual Plant Load Factor (PLF) </t>
  </si>
  <si>
    <t>v</t>
  </si>
  <si>
    <t>Station Gross Design Heat Rate</t>
  </si>
  <si>
    <t>kcal/kWh</t>
  </si>
  <si>
    <t>vi</t>
  </si>
  <si>
    <t>Station Gross Operative Heat Rate</t>
  </si>
  <si>
    <t>vii</t>
  </si>
  <si>
    <t xml:space="preserve">Auxiliary Power Consumption </t>
  </si>
  <si>
    <t>viii</t>
  </si>
  <si>
    <t>Operative Net Heat Rate</t>
  </si>
  <si>
    <t>ix</t>
  </si>
  <si>
    <t>Operative Net Heat Rate (Normalized)</t>
  </si>
  <si>
    <t>Energy Saving and Investment Details</t>
  </si>
  <si>
    <t>Total Electrical Energy Saving</t>
  </si>
  <si>
    <t>Million kWh</t>
  </si>
  <si>
    <t>Total Thermal Energy Saving (Solid + Liquid + Gas saving)</t>
  </si>
  <si>
    <t>Solid Fuel</t>
  </si>
  <si>
    <t>Coal</t>
  </si>
  <si>
    <t>Lignite</t>
  </si>
  <si>
    <t>Pet coke</t>
  </si>
  <si>
    <t>Biomass/waste</t>
  </si>
  <si>
    <t>Liquid Fuel (FO/LDO/LSHS/HSD/HSHS/Waste)</t>
  </si>
  <si>
    <t>Gaseous Fuel (CNG/LPG/Waste)</t>
  </si>
  <si>
    <t>Total Investment</t>
  </si>
  <si>
    <t>Million Rs</t>
  </si>
  <si>
    <t>G</t>
  </si>
  <si>
    <t>Sector-Wise Details</t>
  </si>
  <si>
    <t>S.No</t>
  </si>
  <si>
    <t>Name of the Sector</t>
  </si>
  <si>
    <t>Form in which the details to be furnished</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</si>
  <si>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</si>
  <si>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</si>
  <si>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</si>
  <si>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</si>
  <si>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</si>
  <si>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</si>
  <si>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</si>
  <si>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</si>
  <si>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</si>
  <si>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</si>
  <si>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</si>
  <si>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</si>
  <si>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</si>
  <si>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</si>
  <si>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t>Sponge Iron</t>
  </si>
  <si>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</si>
  <si>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</si>
  <si>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</si>
  <si>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</si>
  <si>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</si>
  <si>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</si>
  <si>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</si>
  <si>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</si>
  <si>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</si>
  <si>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</si>
  <si>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</si>
  <si>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</si>
  <si>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</si>
  <si>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</si>
  <si>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We……………………………………………….........................…..undertake that information furnished in the Form I and the sector specific Form are complete and accurate to the best of my knowledge. I also undertake that the information provided for normalization is limited to external factors only.</t>
  </si>
  <si>
    <t>Signature:</t>
  </si>
  <si>
    <t xml:space="preserve">Name of Energy Manager: </t>
  </si>
  <si>
    <t>Registration Number:</t>
  </si>
  <si>
    <t>Name of the Company:</t>
  </si>
  <si>
    <t>Full Address:-</t>
  </si>
  <si>
    <t>Seal</t>
  </si>
  <si>
    <t>Date</t>
  </si>
  <si>
    <t>Sub Sector</t>
  </si>
  <si>
    <t>Subsector</t>
  </si>
  <si>
    <t>Major Product</t>
  </si>
  <si>
    <t>i) Year of Establishment</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</si>
  <si>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</si>
  <si>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</si>
  <si>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</si>
  <si>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</si>
  <si>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</si>
  <si>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</si>
  <si>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</si>
  <si>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</si>
  <si>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</si>
  <si>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</si>
  <si>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</si>
  <si>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</si>
  <si>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</si>
  <si>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</si>
  <si>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P.O.</t>
  </si>
  <si>
    <t>Energy Manager Details</t>
  </si>
  <si>
    <t xml:space="preserve">Name  </t>
  </si>
  <si>
    <t>Whether EA or EM</t>
  </si>
  <si>
    <t>EA/EM Registration No.</t>
  </si>
  <si>
    <t>E-mail ID</t>
  </si>
  <si>
    <t>UREA/AMMONIA</t>
  </si>
  <si>
    <t>UREA</t>
  </si>
  <si>
    <t>MillionTonne</t>
  </si>
  <si>
    <t xml:space="preserve">Total Liquid Fuel Consumption </t>
  </si>
  <si>
    <t xml:space="preserve">Total Gaseous Fuel Consumption </t>
  </si>
  <si>
    <t>Sector - Fertilizer Sector</t>
  </si>
  <si>
    <t>Net "Normalization factor ( NF)</t>
  </si>
  <si>
    <t>* Plz note that for the DC having  Ammonia as Final product, will fill  data for Ammonia Energy Consumtion and production instead of Urea as indicated above</t>
  </si>
  <si>
    <r>
      <t>Form-Sd</t>
    </r>
    <r>
      <rPr>
        <b/>
        <sz val="16"/>
        <color indexed="9"/>
        <rFont val="Palatino Linotype"/>
        <family val="1"/>
      </rPr>
      <t>(General Information)</t>
    </r>
  </si>
  <si>
    <t>xyz</t>
  </si>
  <si>
    <t>YYYY</t>
  </si>
  <si>
    <t>qwerty</t>
  </si>
  <si>
    <t>hjj</t>
  </si>
  <si>
    <t xml:space="preserve">Total Electricity Purchased from Grid </t>
  </si>
  <si>
    <t>B.2.3.2.2</t>
  </si>
  <si>
    <t xml:space="preserve">The enhanced capacity shall be considered, while calculating capacity utilization for normalization, subject to confirmation from DoF, Government of India and also verification certificate issued by an Accredited Energy Auditor to DC  </t>
  </si>
  <si>
    <t>Actual unproductive energy  ( Gcal/ MT urea) = Annual Energy, Gcal/MT of Urea - Weighted Average of Monthly Energy Consumptions/MT urea for the months with Capacity Utilization of 100% or more</t>
  </si>
  <si>
    <t xml:space="preserve">This actual energy loss due to shut down and cold startup in Gcal/MT of Urea shall be compensated, subject to maximum of 0.03 Gcal/MT of Urea </t>
  </si>
  <si>
    <t>Maximum allowable limit   ( 0.03 Gcal/MT urea/ forced shut down)</t>
  </si>
  <si>
    <t>Name of equipment failed                                  ( As per the list)</t>
  </si>
  <si>
    <t>sameer</t>
  </si>
  <si>
    <t xml:space="preserve">TOE </t>
  </si>
  <si>
    <t>Total Generation of Electricity 
( DG Set + steam turbine + gas turbine)</t>
  </si>
  <si>
    <t xml:space="preserve">Total electrical energy allocated for urea production through Gas turbine </t>
  </si>
  <si>
    <t>abc</t>
  </si>
  <si>
    <t>Information to be furnished by DCs</t>
  </si>
  <si>
    <t>Color code</t>
  </si>
  <si>
    <t>Formulae</t>
  </si>
  <si>
    <t>Headings</t>
  </si>
  <si>
    <r>
      <rPr>
        <sz val="11"/>
        <color rgb="FFFF0000"/>
        <rFont val="Arial"/>
        <family val="2"/>
      </rPr>
      <t xml:space="preserve">Other products </t>
    </r>
    <r>
      <rPr>
        <sz val="11"/>
        <color theme="1"/>
        <rFont val="Arial"/>
        <family val="2"/>
      </rPr>
      <t>(Please add extra rows in case of additional products)</t>
    </r>
  </si>
  <si>
    <r>
      <rPr>
        <b/>
        <i/>
        <sz val="11"/>
        <color rgb="FFFF0000"/>
        <rFont val="Calibri"/>
        <family val="2"/>
        <scheme val="minor"/>
      </rPr>
      <t>Coal</t>
    </r>
    <r>
      <rPr>
        <b/>
        <i/>
        <sz val="11"/>
        <color theme="1"/>
        <rFont val="Calibri"/>
        <family val="2"/>
        <scheme val="minor"/>
      </rPr>
      <t xml:space="preserve"> grade Indigenous ( Specify)</t>
    </r>
  </si>
  <si>
    <t>B.2.2.2.3</t>
  </si>
  <si>
    <t>Liquid fuel ( FO, Naphtha)</t>
  </si>
  <si>
    <t>Density</t>
  </si>
  <si>
    <t>B.2.2.24</t>
  </si>
  <si>
    <t>Gaseous fuel ( NG)</t>
  </si>
  <si>
    <t>Annual fuel consumption ( MMSCM))</t>
  </si>
  <si>
    <t>Ammonia plant capacity utilisation</t>
  </si>
  <si>
    <t>( 95 - % CU for amm) x 0.03</t>
  </si>
  <si>
    <t>Name of the Unit / Company</t>
  </si>
  <si>
    <t>TOE/MT urea</t>
  </si>
  <si>
    <t xml:space="preserve">( Based on re-assessed capacity. Revamp capacity can be used if supported by documentary evidence from DOF </t>
  </si>
  <si>
    <t>Quantity allocated for urea production ( As per TOP)</t>
  </si>
  <si>
    <t>Generated power  consumed</t>
  </si>
  <si>
    <t>Purchased power consumed</t>
  </si>
  <si>
    <t>Total power  consumed</t>
  </si>
  <si>
    <t>Renewable energy consumed</t>
  </si>
  <si>
    <t>1.a.iii</t>
  </si>
  <si>
    <t>1.e</t>
  </si>
  <si>
    <t>Normalized SEC for year 2014-15</t>
  </si>
  <si>
    <t>Total unproductive energy</t>
  </si>
  <si>
    <t>Gcal/Yr</t>
  </si>
  <si>
    <t>MT/Yr</t>
  </si>
  <si>
    <t>Ammonia consumed for utea production</t>
  </si>
  <si>
    <t>Un-productive SEC urea</t>
  </si>
  <si>
    <t>Un-productive energy declared by DCV</t>
  </si>
  <si>
    <t>Actual urea production</t>
  </si>
  <si>
    <t>Target year</t>
  </si>
  <si>
    <t xml:space="preserve">Sp. Energy consumption ( SEC) </t>
  </si>
  <si>
    <t>Valid data</t>
  </si>
  <si>
    <t>NA</t>
  </si>
  <si>
    <t>Normalization Factor du eto low capacity</t>
  </si>
  <si>
    <t>November     ( say)</t>
  </si>
  <si>
    <t>March          ( say)</t>
  </si>
  <si>
    <t xml:space="preserve">         =AVG(N25 : R25)                                             </t>
  </si>
  <si>
    <t>NF</t>
  </si>
  <si>
    <t>Normalization Factors (NF)</t>
  </si>
  <si>
    <t>Net impact</t>
  </si>
  <si>
    <t xml:space="preserve"> SEC after reducing  ( 2.53)</t>
  </si>
  <si>
    <t>MIN(T47,T49)</t>
  </si>
  <si>
    <t>Normalization factor due to catalyst reduction</t>
  </si>
  <si>
    <t>S30-Q28</t>
  </si>
  <si>
    <t>s25-s27</t>
  </si>
  <si>
    <t>MIN(V16,V28)</t>
  </si>
  <si>
    <t>Net Normalization factor</t>
  </si>
  <si>
    <t>Total overall allowable normalization energy</t>
  </si>
  <si>
    <t>After reducing 2.53</t>
  </si>
</sst>
</file>

<file path=xl/styles.xml><?xml version="1.0" encoding="utf-8"?>
<styleSheet xmlns="http://schemas.openxmlformats.org/spreadsheetml/2006/main">
  <numFmts count="3">
    <numFmt numFmtId="164" formatCode="0.0"/>
    <numFmt numFmtId="165" formatCode="0.000"/>
    <numFmt numFmtId="166" formatCode="0.0000000"/>
  </numFmts>
  <fonts count="63">
    <font>
      <sz val="11"/>
      <color theme="1"/>
      <name val="Calibri"/>
      <family val="2"/>
      <scheme val="minor"/>
    </font>
    <font>
      <b/>
      <sz val="12"/>
      <color theme="1"/>
      <name val="Calibri"/>
      <family val="2"/>
      <scheme val="minor"/>
    </font>
    <font>
      <sz val="12"/>
      <color theme="1"/>
      <name val="Calibri"/>
      <family val="2"/>
      <scheme val="minor"/>
    </font>
    <font>
      <b/>
      <sz val="12"/>
      <name val="Cambria"/>
      <family val="1"/>
    </font>
    <font>
      <b/>
      <sz val="14"/>
      <color theme="1"/>
      <name val="Calibri"/>
      <family val="2"/>
      <scheme val="minor"/>
    </font>
    <font>
      <b/>
      <sz val="11"/>
      <color theme="1"/>
      <name val="Calibri"/>
      <family val="2"/>
      <scheme val="minor"/>
    </font>
    <font>
      <sz val="14"/>
      <color theme="1"/>
      <name val="Calibri"/>
      <family val="2"/>
      <scheme val="minor"/>
    </font>
    <font>
      <sz val="12"/>
      <name val="Cambria"/>
      <family val="1"/>
    </font>
    <font>
      <sz val="11"/>
      <color rgb="FFFF0000"/>
      <name val="Calibri"/>
      <family val="2"/>
      <scheme val="minor"/>
    </font>
    <font>
      <b/>
      <sz val="11"/>
      <color rgb="FFFF0000"/>
      <name val="Calibri"/>
      <family val="2"/>
      <scheme val="minor"/>
    </font>
    <font>
      <sz val="10"/>
      <color theme="1"/>
      <name val="Arial"/>
      <family val="2"/>
    </font>
    <font>
      <b/>
      <sz val="13"/>
      <name val="Cambria"/>
      <family val="1"/>
    </font>
    <font>
      <sz val="12"/>
      <color rgb="FFC00000"/>
      <name val="Calibri"/>
      <family val="2"/>
      <scheme val="minor"/>
    </font>
    <font>
      <sz val="7"/>
      <color theme="1"/>
      <name val="Times New Roman"/>
      <family val="1"/>
    </font>
    <font>
      <sz val="12"/>
      <name val="Calibri"/>
      <family val="2"/>
      <scheme val="minor"/>
    </font>
    <font>
      <sz val="11"/>
      <name val="Calibri"/>
      <family val="2"/>
      <scheme val="minor"/>
    </font>
    <font>
      <vertAlign val="subscript"/>
      <sz val="12"/>
      <color theme="1"/>
      <name val="Calibri"/>
      <family val="2"/>
      <scheme val="minor"/>
    </font>
    <font>
      <b/>
      <sz val="12"/>
      <name val="Calibri"/>
      <family val="2"/>
    </font>
    <font>
      <b/>
      <sz val="14"/>
      <name val="Calibri"/>
      <family val="2"/>
    </font>
    <font>
      <sz val="12"/>
      <color rgb="FFFF0000"/>
      <name val="Calibri"/>
      <family val="2"/>
      <scheme val="minor"/>
    </font>
    <font>
      <sz val="11"/>
      <color theme="1"/>
      <name val="PalatinoLinotype-Roman"/>
    </font>
    <font>
      <sz val="11"/>
      <color rgb="FF0070C0"/>
      <name val="Calibri"/>
      <family val="2"/>
      <scheme val="minor"/>
    </font>
    <font>
      <b/>
      <sz val="13"/>
      <color rgb="FF0070C0"/>
      <name val="Cambria"/>
      <family val="1"/>
    </font>
    <font>
      <sz val="12"/>
      <color rgb="FF0070C0"/>
      <name val="Calibri"/>
      <family val="2"/>
      <scheme val="minor"/>
    </font>
    <font>
      <b/>
      <sz val="14"/>
      <color rgb="FF0070C0"/>
      <name val="Calibri"/>
      <family val="2"/>
      <scheme val="minor"/>
    </font>
    <font>
      <b/>
      <sz val="14"/>
      <color rgb="FF0070C0"/>
      <name val="Calibri"/>
      <family val="2"/>
    </font>
    <font>
      <b/>
      <sz val="14"/>
      <name val="Calibri"/>
      <family val="2"/>
      <scheme val="minor"/>
    </font>
    <font>
      <b/>
      <sz val="12"/>
      <name val="Calibri"/>
      <family val="2"/>
      <scheme val="minor"/>
    </font>
    <font>
      <b/>
      <sz val="11"/>
      <name val="Calibri"/>
      <family val="2"/>
      <scheme val="minor"/>
    </font>
    <font>
      <b/>
      <i/>
      <sz val="11"/>
      <color rgb="FFC00000"/>
      <name val="Calibri"/>
      <family val="2"/>
      <scheme val="minor"/>
    </font>
    <font>
      <b/>
      <i/>
      <sz val="11"/>
      <color theme="1"/>
      <name val="Calibri"/>
      <family val="2"/>
      <scheme val="minor"/>
    </font>
    <font>
      <b/>
      <sz val="12"/>
      <color rgb="FFC00000"/>
      <name val="Calibri"/>
      <family val="2"/>
      <scheme val="minor"/>
    </font>
    <font>
      <b/>
      <i/>
      <sz val="12"/>
      <color rgb="FFC00000"/>
      <name val="Calibri"/>
      <family val="2"/>
      <scheme val="minor"/>
    </font>
    <font>
      <i/>
      <sz val="11"/>
      <color theme="1"/>
      <name val="Calibri"/>
      <family val="2"/>
      <scheme val="minor"/>
    </font>
    <font>
      <b/>
      <sz val="11"/>
      <color rgb="FFC00000"/>
      <name val="Calibri"/>
      <family val="2"/>
      <scheme val="minor"/>
    </font>
    <font>
      <b/>
      <sz val="14"/>
      <color rgb="FFFF0000"/>
      <name val="Calibri"/>
      <family val="2"/>
      <scheme val="minor"/>
    </font>
    <font>
      <i/>
      <sz val="11"/>
      <name val="Calibri"/>
      <family val="2"/>
      <scheme val="minor"/>
    </font>
    <font>
      <b/>
      <i/>
      <sz val="11"/>
      <name val="Calibri"/>
      <family val="2"/>
      <scheme val="minor"/>
    </font>
    <font>
      <b/>
      <sz val="13"/>
      <color rgb="FFFF0000"/>
      <name val="Calibri"/>
      <family val="2"/>
      <scheme val="minor"/>
    </font>
    <font>
      <b/>
      <sz val="10"/>
      <name val="Arial"/>
      <family val="2"/>
    </font>
    <font>
      <sz val="10"/>
      <name val="Arial"/>
      <family val="2"/>
    </font>
    <font>
      <b/>
      <sz val="14"/>
      <name val="Arial"/>
      <family val="2"/>
    </font>
    <font>
      <b/>
      <sz val="13"/>
      <name val="Arial"/>
      <family val="2"/>
    </font>
    <font>
      <b/>
      <sz val="11"/>
      <color indexed="8"/>
      <name val="Calibri"/>
      <family val="2"/>
      <scheme val="minor"/>
    </font>
    <font>
      <b/>
      <sz val="12"/>
      <color rgb="FF000000"/>
      <name val="Arial"/>
      <family val="2"/>
    </font>
    <font>
      <sz val="11"/>
      <color rgb="FF000000"/>
      <name val="Arial"/>
      <family val="2"/>
    </font>
    <font>
      <b/>
      <sz val="11"/>
      <color indexed="8"/>
      <name val="Arial"/>
      <family val="2"/>
    </font>
    <font>
      <sz val="11"/>
      <color indexed="8"/>
      <name val="Arial"/>
      <family val="2"/>
    </font>
    <font>
      <b/>
      <sz val="11"/>
      <color rgb="FF000000"/>
      <name val="Arial"/>
      <family val="2"/>
    </font>
    <font>
      <sz val="11"/>
      <color theme="1"/>
      <name val="Arial"/>
      <family val="2"/>
    </font>
    <font>
      <vertAlign val="subscript"/>
      <sz val="11"/>
      <color indexed="8"/>
      <name val="Arial"/>
      <family val="2"/>
    </font>
    <font>
      <b/>
      <sz val="11"/>
      <color rgb="FF000000"/>
      <name val="Century Gothic"/>
      <family val="2"/>
    </font>
    <font>
      <b/>
      <sz val="10"/>
      <color rgb="FF000000"/>
      <name val="Century Gothic"/>
      <family val="2"/>
    </font>
    <font>
      <sz val="11"/>
      <color theme="1"/>
      <name val="Century Gothic"/>
      <family val="2"/>
    </font>
    <font>
      <b/>
      <sz val="16"/>
      <color theme="0"/>
      <name val="Palatino Linotype"/>
      <family val="1"/>
    </font>
    <font>
      <b/>
      <sz val="16"/>
      <color indexed="9"/>
      <name val="Palatino Linotype"/>
      <family val="1"/>
    </font>
    <font>
      <b/>
      <sz val="18"/>
      <color rgb="FF000000"/>
      <name val="Palatino Linotype"/>
      <family val="1"/>
    </font>
    <font>
      <b/>
      <sz val="11"/>
      <color rgb="FF000000"/>
      <name val="Palatino Linotype"/>
      <family val="1"/>
    </font>
    <font>
      <sz val="11"/>
      <color rgb="FF000000"/>
      <name val="Palatino Linotype"/>
      <family val="1"/>
    </font>
    <font>
      <sz val="11"/>
      <color rgb="FFFF0000"/>
      <name val="Arial"/>
      <family val="2"/>
    </font>
    <font>
      <b/>
      <i/>
      <sz val="11"/>
      <color rgb="FFFF0000"/>
      <name val="Calibri"/>
      <family val="2"/>
      <scheme val="minor"/>
    </font>
    <font>
      <b/>
      <sz val="11"/>
      <name val="Palatino Linotype"/>
      <family val="1"/>
    </font>
    <font>
      <sz val="11"/>
      <name val="Arial"/>
      <family val="2"/>
    </font>
  </fonts>
  <fills count="23">
    <fill>
      <patternFill patternType="none"/>
    </fill>
    <fill>
      <patternFill patternType="gray125"/>
    </fill>
    <fill>
      <patternFill patternType="solid">
        <fgColor rgb="FFE5B8B7"/>
        <bgColor indexed="64"/>
      </patternFill>
    </fill>
    <fill>
      <patternFill patternType="solid">
        <fgColor rgb="FFF2DBD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rgb="FF99FF33"/>
        <bgColor indexed="64"/>
      </patternFill>
    </fill>
    <fill>
      <patternFill patternType="solid">
        <fgColor theme="0"/>
        <bgColor indexed="64"/>
      </patternFill>
    </fill>
    <fill>
      <patternFill patternType="solid">
        <fgColor rgb="FF92D050"/>
        <bgColor indexed="64"/>
      </patternFill>
    </fill>
    <fill>
      <patternFill patternType="solid">
        <fgColor rgb="FFF2F2F2"/>
        <bgColor indexed="64"/>
      </patternFill>
    </fill>
    <fill>
      <patternFill patternType="solid">
        <fgColor rgb="FFFFFFFF"/>
        <bgColor indexed="64"/>
      </patternFill>
    </fill>
    <fill>
      <patternFill patternType="solid">
        <fgColor rgb="FF002060"/>
        <bgColor rgb="FF000000"/>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1032">
    <xf numFmtId="0" fontId="0" fillId="0" borderId="0" xfId="0"/>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5" xfId="0" applyFont="1" applyBorder="1" applyAlignment="1">
      <alignment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4" fillId="0" borderId="0" xfId="0" applyFont="1"/>
    <xf numFmtId="0" fontId="0" fillId="0" borderId="0" xfId="0" applyAlignment="1">
      <alignment horizontal="left"/>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xf numFmtId="0" fontId="0" fillId="4" borderId="9" xfId="0" applyFill="1" applyBorder="1"/>
    <xf numFmtId="0" fontId="0" fillId="5" borderId="17" xfId="0" applyFill="1" applyBorder="1"/>
    <xf numFmtId="0" fontId="1" fillId="0" borderId="19" xfId="0" applyFont="1" applyBorder="1" applyAlignment="1">
      <alignment vertical="center" wrapText="1"/>
    </xf>
    <xf numFmtId="0" fontId="1" fillId="0" borderId="16" xfId="0" applyFont="1" applyBorder="1" applyAlignment="1">
      <alignment vertical="center" wrapText="1"/>
    </xf>
    <xf numFmtId="0" fontId="1" fillId="0" borderId="16" xfId="0" applyFont="1" applyFill="1" applyBorder="1" applyAlignment="1">
      <alignment vertical="center" wrapText="1"/>
    </xf>
    <xf numFmtId="0" fontId="6" fillId="0" borderId="0" xfId="0" applyFont="1" applyAlignment="1">
      <alignment horizontal="center"/>
    </xf>
    <xf numFmtId="0" fontId="0" fillId="0" borderId="0" xfId="0" applyFont="1" applyAlignment="1">
      <alignment horizont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Font="1" applyAlignment="1">
      <alignment horizontal="left"/>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xf numFmtId="0" fontId="0" fillId="0" borderId="0" xfId="0" applyAlignment="1">
      <alignment horizontal="center"/>
    </xf>
    <xf numFmtId="0" fontId="2" fillId="0" borderId="10" xfId="0" applyFont="1" applyBorder="1" applyAlignment="1">
      <alignment horizontal="center" vertical="center" wrapText="1"/>
    </xf>
    <xf numFmtId="0" fontId="2" fillId="0" borderId="6" xfId="0" applyFont="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6" xfId="0" applyFont="1" applyBorder="1" applyAlignment="1">
      <alignment vertical="center" wrapText="1"/>
    </xf>
    <xf numFmtId="164" fontId="1" fillId="0" borderId="10" xfId="0" applyNumberFormat="1" applyFont="1" applyBorder="1" applyAlignment="1">
      <alignment horizontal="center" vertical="center" wrapText="1"/>
    </xf>
    <xf numFmtId="164" fontId="1" fillId="0" borderId="6" xfId="0" applyNumberFormat="1" applyFont="1" applyBorder="1" applyAlignment="1">
      <alignment vertical="center" wrapText="1"/>
    </xf>
    <xf numFmtId="0" fontId="5" fillId="0" borderId="0" xfId="0" applyFont="1" applyAlignment="1">
      <alignment horizontal="center"/>
    </xf>
    <xf numFmtId="0" fontId="4" fillId="0" borderId="0" xfId="0" applyFont="1" applyAlignment="1">
      <alignment horizontal="center"/>
    </xf>
    <xf numFmtId="0" fontId="2" fillId="2" borderId="8" xfId="0" applyFont="1" applyFill="1" applyBorder="1" applyAlignment="1">
      <alignment horizontal="center"/>
    </xf>
    <xf numFmtId="0" fontId="2" fillId="2" borderId="4" xfId="0" applyFont="1" applyFill="1" applyBorder="1" applyAlignment="1">
      <alignment horizontal="center"/>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5" fillId="5" borderId="15" xfId="0" applyFont="1" applyFill="1" applyBorder="1" applyAlignment="1">
      <alignment horizontal="center"/>
    </xf>
    <xf numFmtId="0" fontId="5" fillId="5" borderId="16" xfId="0" applyFont="1" applyFill="1" applyBorder="1" applyAlignment="1">
      <alignment horizontal="center"/>
    </xf>
    <xf numFmtId="0" fontId="0" fillId="0" borderId="9" xfId="0" applyBorder="1" applyAlignment="1">
      <alignment vertical="top"/>
    </xf>
    <xf numFmtId="0" fontId="0" fillId="0" borderId="9" xfId="0" applyBorder="1" applyAlignment="1">
      <alignment vertical="top" wrapText="1"/>
    </xf>
    <xf numFmtId="0" fontId="0" fillId="0" borderId="9" xfId="0" applyBorder="1" applyAlignment="1">
      <alignment horizontal="center" vertical="top"/>
    </xf>
    <xf numFmtId="0" fontId="0" fillId="0" borderId="0" xfId="0"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vertical="center" wrapText="1"/>
    </xf>
    <xf numFmtId="0" fontId="0" fillId="0" borderId="16" xfId="0" applyBorder="1" applyAlignment="1">
      <alignment horizontal="center" vertical="center"/>
    </xf>
    <xf numFmtId="0" fontId="0" fillId="0" borderId="16" xfId="0" applyBorder="1" applyAlignment="1">
      <alignment vertical="center" wrapText="1"/>
    </xf>
    <xf numFmtId="0" fontId="0" fillId="0" borderId="16" xfId="0" applyBorder="1" applyAlignment="1">
      <alignment vertical="center"/>
    </xf>
    <xf numFmtId="0" fontId="5" fillId="0" borderId="0" xfId="0" applyFont="1" applyAlignment="1">
      <alignment horizontal="left"/>
    </xf>
    <xf numFmtId="0" fontId="2" fillId="6" borderId="9" xfId="0" applyFont="1" applyFill="1" applyBorder="1" applyAlignment="1">
      <alignment vertical="center" wrapText="1"/>
    </xf>
    <xf numFmtId="0" fontId="2" fillId="6" borderId="5" xfId="0" applyFont="1" applyFill="1" applyBorder="1" applyAlignment="1">
      <alignment vertical="center" wrapText="1"/>
    </xf>
    <xf numFmtId="0" fontId="1" fillId="7" borderId="19" xfId="0" applyFont="1" applyFill="1" applyBorder="1" applyAlignment="1">
      <alignment vertical="center" wrapText="1"/>
    </xf>
    <xf numFmtId="0" fontId="4" fillId="0" borderId="0" xfId="0" applyFont="1" applyAlignment="1">
      <alignment vertical="center"/>
    </xf>
    <xf numFmtId="0" fontId="0" fillId="5" borderId="27" xfId="0" applyFill="1" applyBorder="1"/>
    <xf numFmtId="0" fontId="0" fillId="0" borderId="27" xfId="0" applyBorder="1"/>
    <xf numFmtId="0" fontId="0" fillId="0" borderId="17" xfId="0" applyBorder="1"/>
    <xf numFmtId="0" fontId="0" fillId="6" borderId="27" xfId="0" applyFill="1" applyBorder="1"/>
    <xf numFmtId="0" fontId="0" fillId="6" borderId="17" xfId="0" applyFill="1" applyBorder="1"/>
    <xf numFmtId="0" fontId="0" fillId="7" borderId="27" xfId="0" applyFill="1" applyBorder="1"/>
    <xf numFmtId="0" fontId="0" fillId="7" borderId="17" xfId="0" applyFill="1" applyBorder="1"/>
    <xf numFmtId="0" fontId="0" fillId="0" borderId="13" xfId="0" applyBorder="1"/>
    <xf numFmtId="0" fontId="0" fillId="0" borderId="14" xfId="0" applyBorder="1"/>
    <xf numFmtId="0" fontId="0" fillId="0" borderId="18" xfId="0" applyBorder="1" applyAlignment="1">
      <alignment horizontal="center" vertical="center"/>
    </xf>
    <xf numFmtId="0" fontId="0" fillId="0" borderId="18" xfId="0" applyBorder="1" applyAlignment="1">
      <alignment vertical="center" wrapText="1"/>
    </xf>
    <xf numFmtId="0" fontId="0" fillId="0" borderId="18" xfId="0" applyBorder="1" applyAlignment="1">
      <alignment vertical="center"/>
    </xf>
    <xf numFmtId="165" fontId="2" fillId="6" borderId="9" xfId="0" applyNumberFormat="1" applyFont="1" applyFill="1" applyBorder="1" applyAlignment="1">
      <alignment vertical="center" wrapText="1"/>
    </xf>
    <xf numFmtId="164" fontId="2" fillId="6" borderId="9" xfId="0" applyNumberFormat="1" applyFont="1" applyFill="1" applyBorder="1" applyAlignment="1">
      <alignment vertical="center" wrapText="1"/>
    </xf>
    <xf numFmtId="0" fontId="0" fillId="0" borderId="0" xfId="0" applyAlignment="1"/>
    <xf numFmtId="0" fontId="2" fillId="0" borderId="4" xfId="0" applyFont="1" applyBorder="1" applyAlignment="1">
      <alignment horizontal="center" wrapText="1"/>
    </xf>
    <xf numFmtId="0" fontId="2" fillId="0" borderId="5" xfId="0" applyFont="1" applyBorder="1" applyAlignment="1">
      <alignment wrapText="1"/>
    </xf>
    <xf numFmtId="0" fontId="2" fillId="6" borderId="5" xfId="0" applyFont="1" applyFill="1" applyBorder="1" applyAlignment="1">
      <alignment wrapText="1"/>
    </xf>
    <xf numFmtId="0" fontId="4" fillId="0" borderId="24" xfId="0" applyFont="1" applyBorder="1"/>
    <xf numFmtId="0" fontId="4" fillId="0" borderId="25" xfId="0" applyFont="1" applyBorder="1"/>
    <xf numFmtId="0" fontId="4" fillId="6" borderId="25" xfId="0" applyFont="1" applyFill="1" applyBorder="1"/>
    <xf numFmtId="0" fontId="4" fillId="0" borderId="26" xfId="0" applyFont="1" applyBorder="1"/>
    <xf numFmtId="0" fontId="4" fillId="6" borderId="26" xfId="0" applyFont="1" applyFill="1" applyBorder="1"/>
    <xf numFmtId="0" fontId="6" fillId="0" borderId="14" xfId="0" applyFont="1" applyBorder="1"/>
    <xf numFmtId="0" fontId="6" fillId="0" borderId="32" xfId="0" applyFont="1" applyBorder="1"/>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25" xfId="0" applyFont="1" applyFill="1" applyBorder="1"/>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165" fontId="2" fillId="6" borderId="5" xfId="0" applyNumberFormat="1" applyFont="1" applyFill="1" applyBorder="1" applyAlignment="1">
      <alignment vertical="center" wrapText="1"/>
    </xf>
    <xf numFmtId="0" fontId="2" fillId="7" borderId="5" xfId="0" applyFont="1" applyFill="1" applyBorder="1" applyAlignment="1">
      <alignment vertical="center" wrapText="1"/>
    </xf>
    <xf numFmtId="164" fontId="2" fillId="7" borderId="5" xfId="0" applyNumberFormat="1" applyFont="1" applyFill="1" applyBorder="1" applyAlignment="1">
      <alignment vertical="center" wrapText="1"/>
    </xf>
    <xf numFmtId="1" fontId="2" fillId="7" borderId="5" xfId="0" applyNumberFormat="1" applyFont="1" applyFill="1" applyBorder="1" applyAlignment="1">
      <alignment vertical="center" wrapText="1"/>
    </xf>
    <xf numFmtId="165" fontId="1" fillId="7" borderId="19" xfId="0" applyNumberFormat="1" applyFont="1" applyFill="1" applyBorder="1" applyAlignment="1">
      <alignment vertical="center" wrapText="1"/>
    </xf>
    <xf numFmtId="1" fontId="1" fillId="7" borderId="19" xfId="0" applyNumberFormat="1" applyFont="1" applyFill="1" applyBorder="1" applyAlignment="1">
      <alignment vertical="center" wrapText="1"/>
    </xf>
    <xf numFmtId="0" fontId="2" fillId="0" borderId="5" xfId="0" applyFont="1" applyBorder="1" applyAlignment="1">
      <alignment vertical="top" wrapText="1"/>
    </xf>
    <xf numFmtId="164" fontId="0" fillId="7" borderId="9" xfId="0" applyNumberFormat="1" applyFill="1" applyBorder="1" applyAlignment="1">
      <alignment vertical="center"/>
    </xf>
    <xf numFmtId="164" fontId="0" fillId="0" borderId="0" xfId="0" applyNumberFormat="1" applyFill="1" applyBorder="1" applyAlignment="1">
      <alignment vertic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165" fontId="0" fillId="7" borderId="9" xfId="0" applyNumberFormat="1" applyFill="1" applyBorder="1" applyAlignment="1">
      <alignment vertical="center"/>
    </xf>
    <xf numFmtId="0" fontId="4" fillId="0" borderId="0" xfId="0" applyFont="1" applyAlignment="1">
      <alignment horizontal="left"/>
    </xf>
    <xf numFmtId="0" fontId="11" fillId="0" borderId="0" xfId="0" applyFont="1"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9" xfId="0" applyBorder="1"/>
    <xf numFmtId="0" fontId="0" fillId="0" borderId="18" xfId="0" applyBorder="1"/>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2" fillId="0" borderId="16" xfId="0" applyFont="1" applyBorder="1" applyAlignment="1">
      <alignment vertical="center" wrapText="1"/>
    </xf>
    <xf numFmtId="165" fontId="2" fillId="7" borderId="9" xfId="0" applyNumberFormat="1" applyFont="1" applyFill="1" applyBorder="1" applyAlignment="1">
      <alignment vertical="center" wrapText="1"/>
    </xf>
    <xf numFmtId="0" fontId="2" fillId="3" borderId="10" xfId="0" applyFont="1" applyFill="1" applyBorder="1" applyAlignment="1">
      <alignment horizontal="center" vertical="center" wrapText="1"/>
    </xf>
    <xf numFmtId="0" fontId="2" fillId="0" borderId="10" xfId="0" applyFont="1" applyBorder="1" applyAlignment="1">
      <alignment vertical="center" wrapText="1"/>
    </xf>
    <xf numFmtId="0" fontId="1" fillId="0" borderId="9" xfId="0" applyFont="1" applyBorder="1" applyAlignment="1">
      <alignment horizontal="center" vertical="center" wrapText="1"/>
    </xf>
    <xf numFmtId="0" fontId="0" fillId="0" borderId="0" xfId="0" applyBorder="1"/>
    <xf numFmtId="0" fontId="4" fillId="0" borderId="0" xfId="0" applyFont="1" applyBorder="1"/>
    <xf numFmtId="0" fontId="1" fillId="2" borderId="19" xfId="0" applyFont="1" applyFill="1" applyBorder="1" applyAlignment="1">
      <alignment horizontal="center" vertical="center" wrapText="1"/>
    </xf>
    <xf numFmtId="0" fontId="0" fillId="0" borderId="28" xfId="0" applyBorder="1"/>
    <xf numFmtId="0" fontId="2" fillId="6" borderId="22" xfId="0" applyFont="1" applyFill="1" applyBorder="1" applyAlignment="1">
      <alignment vertical="center" wrapText="1"/>
    </xf>
    <xf numFmtId="1" fontId="2" fillId="6" borderId="22" xfId="0" applyNumberFormat="1" applyFont="1" applyFill="1" applyBorder="1" applyAlignment="1">
      <alignment vertical="center" wrapText="1"/>
    </xf>
    <xf numFmtId="164" fontId="2" fillId="6" borderId="22" xfId="0" applyNumberFormat="1" applyFont="1" applyFill="1" applyBorder="1" applyAlignment="1">
      <alignment vertical="center" wrapText="1"/>
    </xf>
    <xf numFmtId="165" fontId="2" fillId="6" borderId="22" xfId="0" applyNumberFormat="1" applyFont="1" applyFill="1" applyBorder="1" applyAlignment="1">
      <alignment vertical="center" wrapText="1"/>
    </xf>
    <xf numFmtId="165" fontId="0" fillId="7" borderId="9" xfId="0" applyNumberFormat="1" applyFill="1" applyBorder="1"/>
    <xf numFmtId="0" fontId="2" fillId="3" borderId="0"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0" borderId="9" xfId="0" applyFont="1" applyBorder="1" applyAlignment="1">
      <alignment vertical="center" wrapText="1"/>
    </xf>
    <xf numFmtId="0" fontId="2" fillId="0" borderId="9" xfId="0" quotePrefix="1" applyFont="1" applyFill="1" applyBorder="1" applyAlignment="1">
      <alignment horizontal="center" vertical="center" wrapText="1"/>
    </xf>
    <xf numFmtId="165" fontId="2" fillId="0" borderId="9" xfId="0" quotePrefix="1"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165" fontId="2" fillId="0" borderId="9" xfId="0" applyNumberFormat="1" applyFont="1" applyBorder="1" applyAlignment="1">
      <alignment vertical="center" wrapText="1"/>
    </xf>
    <xf numFmtId="1" fontId="0" fillId="7" borderId="9" xfId="0" applyNumberFormat="1" applyFill="1" applyBorder="1" applyAlignment="1">
      <alignment vertical="center"/>
    </xf>
    <xf numFmtId="0" fontId="0" fillId="7" borderId="9" xfId="0" applyFill="1" applyBorder="1"/>
    <xf numFmtId="0" fontId="0" fillId="0" borderId="9" xfId="0" applyBorder="1" applyAlignment="1">
      <alignment horizontal="center"/>
    </xf>
    <xf numFmtId="1" fontId="0" fillId="0" borderId="9" xfId="0" applyNumberFormat="1" applyBorder="1" applyAlignment="1">
      <alignment vertical="center"/>
    </xf>
    <xf numFmtId="0" fontId="2" fillId="0" borderId="0" xfId="0" applyFont="1" applyAlignment="1">
      <alignment horizontal="center" vertical="center"/>
    </xf>
    <xf numFmtId="0" fontId="0" fillId="0" borderId="22" xfId="0" applyBorder="1" applyAlignment="1">
      <alignment horizontal="justify" vertical="center"/>
    </xf>
    <xf numFmtId="0" fontId="0" fillId="0" borderId="36" xfId="0" applyBorder="1" applyAlignment="1">
      <alignment horizontal="justify" vertical="center"/>
    </xf>
    <xf numFmtId="0" fontId="0" fillId="6" borderId="9" xfId="0" applyFill="1" applyBorder="1"/>
    <xf numFmtId="0" fontId="0" fillId="5" borderId="9" xfId="0" applyFill="1" applyBorder="1"/>
    <xf numFmtId="0" fontId="2" fillId="3"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5" borderId="11" xfId="0" applyFont="1" applyFill="1" applyBorder="1"/>
    <xf numFmtId="0" fontId="0" fillId="5" borderId="12" xfId="0" applyFont="1" applyFill="1" applyBorder="1"/>
    <xf numFmtId="0" fontId="0" fillId="7" borderId="13" xfId="0" applyFill="1" applyBorder="1"/>
    <xf numFmtId="0" fontId="0" fillId="7" borderId="14" xfId="0" applyFill="1" applyBorder="1"/>
    <xf numFmtId="0" fontId="0" fillId="6" borderId="24" xfId="0" applyFill="1" applyBorder="1"/>
    <xf numFmtId="0" fontId="0" fillId="6" borderId="26" xfId="0" applyFill="1" applyBorder="1"/>
    <xf numFmtId="0" fontId="0" fillId="4" borderId="22" xfId="0" applyFill="1" applyBorder="1" applyAlignment="1">
      <alignment horizontal="justify" vertical="center"/>
    </xf>
    <xf numFmtId="0" fontId="2" fillId="0" borderId="9" xfId="0" applyFont="1" applyBorder="1" applyAlignment="1">
      <alignment horizontal="center" vertical="top" wrapText="1"/>
    </xf>
    <xf numFmtId="0" fontId="0" fillId="0" borderId="0" xfId="0" applyAlignment="1">
      <alignment vertical="top"/>
    </xf>
    <xf numFmtId="0" fontId="2" fillId="0" borderId="9" xfId="0" applyFont="1" applyBorder="1" applyAlignment="1">
      <alignment vertical="top" wrapText="1"/>
    </xf>
    <xf numFmtId="165" fontId="2" fillId="7" borderId="9" xfId="0" applyNumberFormat="1" applyFont="1" applyFill="1" applyBorder="1" applyAlignment="1">
      <alignment vertical="top" wrapText="1"/>
    </xf>
    <xf numFmtId="0" fontId="2" fillId="3" borderId="9" xfId="0" applyFont="1" applyFill="1" applyBorder="1" applyAlignment="1">
      <alignment vertical="center" wrapText="1"/>
    </xf>
    <xf numFmtId="0" fontId="12" fillId="6" borderId="9" xfId="0" applyFont="1" applyFill="1" applyBorder="1" applyAlignment="1">
      <alignment vertical="center" wrapText="1"/>
    </xf>
    <xf numFmtId="0" fontId="1" fillId="9" borderId="9" xfId="0" applyFont="1" applyFill="1" applyBorder="1" applyAlignment="1">
      <alignment vertical="center" wrapText="1"/>
    </xf>
    <xf numFmtId="0" fontId="2" fillId="6" borderId="0" xfId="0" applyFont="1" applyFill="1" applyBorder="1" applyAlignment="1">
      <alignment horizontal="center" vertical="center" wrapText="1"/>
    </xf>
    <xf numFmtId="0" fontId="2" fillId="6" borderId="9" xfId="0" applyFont="1" applyFill="1" applyBorder="1" applyAlignment="1">
      <alignment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2" fillId="7" borderId="9"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165" fontId="2" fillId="7"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164" fontId="2" fillId="6" borderId="5" xfId="0" applyNumberFormat="1" applyFont="1" applyFill="1" applyBorder="1" applyAlignment="1">
      <alignment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2" fillId="7" borderId="16" xfId="0" applyFont="1" applyFill="1" applyBorder="1" applyAlignment="1">
      <alignment horizontal="center" vertical="center" wrapText="1"/>
    </xf>
    <xf numFmtId="1" fontId="2" fillId="7" borderId="9" xfId="0" applyNumberFormat="1" applyFont="1" applyFill="1" applyBorder="1" applyAlignment="1">
      <alignment horizontal="center" vertical="center" wrapText="1"/>
    </xf>
    <xf numFmtId="165" fontId="2" fillId="7" borderId="15"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14" fillId="0" borderId="15" xfId="0" applyNumberFormat="1" applyFont="1" applyFill="1" applyBorder="1" applyAlignment="1">
      <alignment horizontal="center" vertical="center" wrapText="1"/>
    </xf>
    <xf numFmtId="0" fontId="0" fillId="0" borderId="0" xfId="0" applyAlignment="1">
      <alignment horizontal="center" vertical="top"/>
    </xf>
    <xf numFmtId="165" fontId="0" fillId="7" borderId="9" xfId="0" applyNumberFormat="1" applyFill="1" applyBorder="1" applyAlignment="1">
      <alignment horizontal="right" vertical="center"/>
    </xf>
    <xf numFmtId="165" fontId="0" fillId="0" borderId="9" xfId="0" quotePrefix="1" applyNumberFormat="1" applyFill="1" applyBorder="1" applyAlignment="1">
      <alignment horizontal="center" vertical="center"/>
    </xf>
    <xf numFmtId="0" fontId="4" fillId="5" borderId="20" xfId="0" applyFont="1" applyFill="1" applyBorder="1" applyAlignment="1">
      <alignment horizontal="center" vertical="center" wrapText="1"/>
    </xf>
    <xf numFmtId="0" fontId="14" fillId="6" borderId="9" xfId="0" applyFont="1" applyFill="1" applyBorder="1" applyAlignment="1">
      <alignment vertical="center" wrapText="1"/>
    </xf>
    <xf numFmtId="0" fontId="14" fillId="6" borderId="9" xfId="0" applyFont="1" applyFill="1" applyBorder="1" applyAlignment="1">
      <alignment horizontal="center" vertical="center" wrapText="1"/>
    </xf>
    <xf numFmtId="164" fontId="14" fillId="7" borderId="9" xfId="0" applyNumberFormat="1" applyFont="1" applyFill="1" applyBorder="1" applyAlignment="1">
      <alignment vertical="center" wrapText="1"/>
    </xf>
    <xf numFmtId="0" fontId="1" fillId="0" borderId="37" xfId="0" applyFont="1" applyBorder="1" applyAlignment="1">
      <alignment vertical="top" wrapText="1"/>
    </xf>
    <xf numFmtId="0" fontId="2" fillId="0" borderId="11" xfId="0" applyFont="1" applyBorder="1" applyAlignment="1">
      <alignment vertical="top"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0" fontId="12" fillId="0" borderId="12" xfId="0" applyFont="1" applyBorder="1" applyAlignment="1">
      <alignment horizontal="center" vertical="top" wrapText="1"/>
    </xf>
    <xf numFmtId="0" fontId="0" fillId="0" borderId="22" xfId="0" applyBorder="1" applyAlignment="1">
      <alignment horizontal="justify" vertical="top"/>
    </xf>
    <xf numFmtId="0" fontId="0" fillId="0" borderId="5" xfId="0" applyBorder="1"/>
    <xf numFmtId="0" fontId="0" fillId="0" borderId="39" xfId="0" applyBorder="1"/>
    <xf numFmtId="0" fontId="2" fillId="0" borderId="0" xfId="0" applyFont="1" applyAlignment="1">
      <alignment horizontal="left" vertical="center" indent="6"/>
    </xf>
    <xf numFmtId="0" fontId="4" fillId="0" borderId="0" xfId="0" applyFont="1" applyAlignment="1">
      <alignment horizontal="left" vertical="center"/>
    </xf>
    <xf numFmtId="0" fontId="11" fillId="0" borderId="0" xfId="0" applyFont="1" applyAlignment="1">
      <alignment horizontal="center" vertical="center"/>
    </xf>
    <xf numFmtId="0" fontId="4" fillId="0" borderId="39" xfId="0" applyFont="1" applyBorder="1"/>
    <xf numFmtId="0" fontId="4" fillId="0" borderId="38" xfId="0" applyFont="1" applyBorder="1"/>
    <xf numFmtId="0" fontId="2" fillId="0" borderId="0" xfId="0" applyFont="1" applyBorder="1" applyAlignment="1">
      <alignment vertical="center"/>
    </xf>
    <xf numFmtId="0" fontId="0" fillId="0" borderId="0" xfId="0" applyBorder="1" applyAlignment="1"/>
    <xf numFmtId="0" fontId="0" fillId="0" borderId="6" xfId="0" applyBorder="1" applyAlignment="1"/>
    <xf numFmtId="0" fontId="4" fillId="0" borderId="6" xfId="0" applyFont="1" applyBorder="1"/>
    <xf numFmtId="0" fontId="0" fillId="0" borderId="6" xfId="0" applyBorder="1"/>
    <xf numFmtId="0" fontId="17" fillId="0" borderId="0" xfId="0" applyFont="1" applyBorder="1" applyAlignment="1">
      <alignment vertical="center"/>
    </xf>
    <xf numFmtId="0" fontId="2" fillId="0" borderId="0" xfId="0" applyFont="1" applyBorder="1"/>
    <xf numFmtId="0" fontId="2" fillId="0" borderId="6" xfId="0" applyFont="1" applyBorder="1"/>
    <xf numFmtId="0" fontId="2" fillId="0" borderId="0" xfId="0" applyFont="1" applyBorder="1" applyAlignment="1">
      <alignment horizontal="left" vertical="center"/>
    </xf>
    <xf numFmtId="0" fontId="0" fillId="0" borderId="0" xfId="0" applyBorder="1" applyAlignment="1">
      <alignment horizontal="left"/>
    </xf>
    <xf numFmtId="0" fontId="2" fillId="0" borderId="0" xfId="0" applyFont="1" applyBorder="1" applyAlignment="1">
      <alignment horizontal="center" vertical="center"/>
    </xf>
    <xf numFmtId="0" fontId="0" fillId="0" borderId="0" xfId="0" applyBorder="1" applyAlignment="1">
      <alignment horizontal="center"/>
    </xf>
    <xf numFmtId="0" fontId="2" fillId="0" borderId="28" xfId="0" applyFont="1" applyBorder="1" applyAlignment="1">
      <alignment vertical="center"/>
    </xf>
    <xf numFmtId="0" fontId="0" fillId="0" borderId="28" xfId="0" applyBorder="1" applyAlignment="1">
      <alignment horizont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41" xfId="0" applyBorder="1" applyAlignment="1">
      <alignment horizontal="center"/>
    </xf>
    <xf numFmtId="0" fontId="0" fillId="0" borderId="29" xfId="0" applyBorder="1" applyAlignment="1">
      <alignment horizontal="center"/>
    </xf>
    <xf numFmtId="0" fontId="1" fillId="0" borderId="39" xfId="0" applyFont="1" applyBorder="1" applyAlignment="1">
      <alignment vertical="center"/>
    </xf>
    <xf numFmtId="0" fontId="1" fillId="4" borderId="9" xfId="0" applyFont="1" applyFill="1" applyBorder="1" applyAlignment="1">
      <alignment vertical="center" wrapText="1"/>
    </xf>
    <xf numFmtId="0" fontId="0" fillId="0" borderId="40" xfId="0" applyBorder="1" applyAlignment="1">
      <alignment horizontal="center"/>
    </xf>
    <xf numFmtId="0" fontId="1" fillId="0" borderId="39" xfId="0" applyFont="1" applyBorder="1" applyAlignment="1">
      <alignment horizontal="left" vertical="center"/>
    </xf>
    <xf numFmtId="0" fontId="1" fillId="5" borderId="25" xfId="0" applyFont="1" applyFill="1" applyBorder="1" applyAlignment="1">
      <alignment horizontal="center" vertical="center" wrapText="1"/>
    </xf>
    <xf numFmtId="0" fontId="5" fillId="5" borderId="43" xfId="0" applyFont="1" applyFill="1" applyBorder="1" applyAlignment="1">
      <alignment horizontal="center" vertical="center"/>
    </xf>
    <xf numFmtId="0" fontId="1" fillId="4" borderId="42" xfId="0" applyFont="1" applyFill="1" applyBorder="1" applyAlignment="1">
      <alignment horizontal="center" vertical="center" wrapText="1"/>
    </xf>
    <xf numFmtId="0" fontId="0" fillId="4" borderId="43" xfId="0" applyFill="1" applyBorder="1"/>
    <xf numFmtId="0" fontId="2" fillId="0" borderId="42" xfId="0" applyFont="1" applyBorder="1" applyAlignment="1">
      <alignment horizontal="center" vertical="center" wrapText="1"/>
    </xf>
    <xf numFmtId="0" fontId="0" fillId="0" borderId="43" xfId="0" applyBorder="1"/>
    <xf numFmtId="0" fontId="2" fillId="0" borderId="41" xfId="0" applyFont="1" applyBorder="1" applyAlignment="1">
      <alignment horizontal="center"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6" xfId="0" applyFont="1" applyBorder="1" applyAlignment="1">
      <alignment vertical="top"/>
    </xf>
    <xf numFmtId="0" fontId="2" fillId="0" borderId="42" xfId="0" applyFont="1" applyBorder="1" applyAlignment="1">
      <alignment horizontal="center" vertical="top" wrapText="1"/>
    </xf>
    <xf numFmtId="0" fontId="0" fillId="0" borderId="43" xfId="0" applyBorder="1" applyAlignment="1">
      <alignment vertical="top"/>
    </xf>
    <xf numFmtId="0" fontId="2" fillId="7" borderId="9" xfId="0" applyFont="1" applyFill="1" applyBorder="1" applyAlignment="1">
      <alignment vertical="center" wrapText="1"/>
    </xf>
    <xf numFmtId="0" fontId="2" fillId="0" borderId="15" xfId="0" applyFont="1" applyFill="1" applyBorder="1" applyAlignment="1">
      <alignment vertical="top" wrapText="1"/>
    </xf>
    <xf numFmtId="0" fontId="2" fillId="0" borderId="9" xfId="0" applyFont="1" applyFill="1" applyBorder="1" applyAlignment="1">
      <alignment vertical="top" wrapText="1"/>
    </xf>
    <xf numFmtId="0" fontId="2" fillId="7" borderId="9" xfId="0" applyFont="1" applyFill="1" applyBorder="1" applyAlignment="1">
      <alignment horizontal="left" vertical="top"/>
    </xf>
    <xf numFmtId="0" fontId="1" fillId="0" borderId="9" xfId="0" applyFont="1" applyBorder="1" applyAlignment="1">
      <alignment vertical="top" wrapText="1"/>
    </xf>
    <xf numFmtId="1" fontId="2" fillId="0" borderId="9" xfId="0" applyNumberFormat="1" applyFont="1" applyFill="1" applyBorder="1" applyAlignment="1">
      <alignment horizontal="left" vertical="top"/>
    </xf>
    <xf numFmtId="0" fontId="1" fillId="0" borderId="0" xfId="0" applyFont="1" applyBorder="1" applyAlignment="1">
      <alignmen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41" xfId="0" applyBorder="1" applyAlignment="1">
      <alignment horizontal="center" vertical="top"/>
    </xf>
    <xf numFmtId="0" fontId="0" fillId="0" borderId="0" xfId="0" applyBorder="1" applyAlignment="1">
      <alignment vertical="top"/>
    </xf>
    <xf numFmtId="0" fontId="2" fillId="0" borderId="9" xfId="0" applyFont="1" applyFill="1" applyBorder="1" applyAlignment="1">
      <alignment horizontal="left" vertical="top"/>
    </xf>
    <xf numFmtId="1" fontId="2" fillId="7" borderId="9" xfId="0" applyNumberFormat="1" applyFont="1" applyFill="1" applyBorder="1" applyAlignment="1">
      <alignment vertical="center" wrapText="1"/>
    </xf>
    <xf numFmtId="1" fontId="2" fillId="0" borderId="9" xfId="0" applyNumberFormat="1" applyFont="1" applyFill="1" applyBorder="1" applyAlignment="1">
      <alignment horizontal="left" vertical="top" wrapText="1"/>
    </xf>
    <xf numFmtId="165" fontId="2" fillId="7" borderId="9" xfId="0" applyNumberFormat="1" applyFont="1" applyFill="1" applyBorder="1" applyAlignment="1">
      <alignment horizontal="left" vertical="top"/>
    </xf>
    <xf numFmtId="165" fontId="2" fillId="7" borderId="9" xfId="0" applyNumberFormat="1" applyFont="1" applyFill="1" applyBorder="1" applyAlignment="1">
      <alignment horizontal="left" vertical="top" wrapText="1"/>
    </xf>
    <xf numFmtId="0" fontId="18" fillId="0" borderId="0" xfId="0" applyFont="1" applyAlignment="1">
      <alignment horizontal="left" vertical="center"/>
    </xf>
    <xf numFmtId="0" fontId="1" fillId="5" borderId="9" xfId="0" applyFont="1" applyFill="1" applyBorder="1" applyAlignment="1">
      <alignment horizontal="center" vertical="center" wrapText="1"/>
    </xf>
    <xf numFmtId="0" fontId="1" fillId="5" borderId="9" xfId="0" applyFont="1" applyFill="1" applyBorder="1" applyAlignment="1">
      <alignment horizontal="center" vertical="center"/>
    </xf>
    <xf numFmtId="0" fontId="1" fillId="5" borderId="42" xfId="0" applyFont="1" applyFill="1" applyBorder="1" applyAlignment="1">
      <alignment horizontal="center" vertical="center"/>
    </xf>
    <xf numFmtId="0" fontId="1" fillId="3" borderId="9" xfId="0" applyFont="1" applyFill="1" applyBorder="1" applyAlignment="1">
      <alignment vertical="center" wrapText="1"/>
    </xf>
    <xf numFmtId="164" fontId="1" fillId="0" borderId="42" xfId="0" applyNumberFormat="1" applyFont="1" applyBorder="1" applyAlignment="1">
      <alignment horizontal="center" vertical="center" wrapText="1"/>
    </xf>
    <xf numFmtId="164" fontId="1" fillId="0" borderId="42" xfId="0" applyNumberFormat="1" applyFont="1" applyBorder="1" applyAlignment="1">
      <alignment horizontal="center" vertical="top" wrapText="1"/>
    </xf>
    <xf numFmtId="164" fontId="2" fillId="0" borderId="42" xfId="0" applyNumberFormat="1" applyFont="1" applyBorder="1" applyAlignment="1">
      <alignment horizontal="center" vertical="top" wrapText="1"/>
    </xf>
    <xf numFmtId="0" fontId="0" fillId="0" borderId="41" xfId="0" applyBorder="1" applyAlignment="1">
      <alignment vertical="top"/>
    </xf>
    <xf numFmtId="164" fontId="2" fillId="0" borderId="41" xfId="0" applyNumberFormat="1" applyFont="1" applyBorder="1" applyAlignment="1">
      <alignment horizontal="center" vertical="top"/>
    </xf>
    <xf numFmtId="164" fontId="2" fillId="0" borderId="41" xfId="0" applyNumberFormat="1" applyFont="1" applyBorder="1" applyAlignment="1">
      <alignment horizontal="center" vertical="center"/>
    </xf>
    <xf numFmtId="0" fontId="0" fillId="0" borderId="9" xfId="0" applyBorder="1" applyAlignment="1">
      <alignment horizontal="center" vertical="top" wrapText="1"/>
    </xf>
    <xf numFmtId="165" fontId="2" fillId="0" borderId="9" xfId="0" applyNumberFormat="1" applyFont="1" applyFill="1" applyBorder="1" applyAlignment="1">
      <alignment horizontal="center" vertical="center"/>
    </xf>
    <xf numFmtId="165" fontId="2" fillId="0" borderId="9" xfId="0" applyNumberFormat="1" applyFont="1" applyFill="1" applyBorder="1" applyAlignment="1">
      <alignment horizontal="center" vertical="top" wrapText="1"/>
    </xf>
    <xf numFmtId="0" fontId="9" fillId="0" borderId="0" xfId="0" applyFont="1" applyBorder="1" applyAlignment="1">
      <alignment horizontal="left"/>
    </xf>
    <xf numFmtId="164" fontId="19" fillId="0" borderId="42" xfId="0" applyNumberFormat="1" applyFont="1" applyBorder="1" applyAlignment="1">
      <alignment horizontal="center" vertical="top" wrapText="1"/>
    </xf>
    <xf numFmtId="0" fontId="19" fillId="0" borderId="9" xfId="0" applyFont="1" applyBorder="1" applyAlignment="1">
      <alignment vertical="top" wrapText="1"/>
    </xf>
    <xf numFmtId="165" fontId="19" fillId="0" borderId="9" xfId="0" applyNumberFormat="1" applyFont="1" applyFill="1" applyBorder="1" applyAlignment="1">
      <alignment vertical="top" wrapText="1"/>
    </xf>
    <xf numFmtId="0" fontId="19" fillId="6" borderId="9" xfId="0" applyFont="1" applyFill="1" applyBorder="1" applyAlignment="1">
      <alignment horizontal="left" vertical="top" wrapText="1"/>
    </xf>
    <xf numFmtId="0" fontId="8" fillId="0" borderId="43" xfId="0" applyFont="1" applyBorder="1" applyAlignment="1">
      <alignment vertical="top"/>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11" fillId="0" borderId="0" xfId="0" applyFont="1" applyAlignment="1">
      <alignment vertical="center"/>
    </xf>
    <xf numFmtId="0" fontId="2" fillId="0" borderId="0" xfId="0" applyFont="1" applyAlignment="1">
      <alignment horizontal="left" vertical="center" indent="5"/>
    </xf>
    <xf numFmtId="0" fontId="20" fillId="0" borderId="0" xfId="0" applyFont="1" applyAlignment="1">
      <alignment vertical="center"/>
    </xf>
    <xf numFmtId="0" fontId="17" fillId="0" borderId="0" xfId="0" applyFont="1" applyAlignment="1">
      <alignment vertical="center"/>
    </xf>
    <xf numFmtId="0" fontId="2" fillId="0" borderId="0" xfId="0" applyFont="1" applyAlignment="1">
      <alignment horizontal="left" vertical="center" indent="8"/>
    </xf>
    <xf numFmtId="0" fontId="1" fillId="0" borderId="28" xfId="0" applyFont="1" applyBorder="1" applyAlignment="1">
      <alignment horizontal="left" vertical="center"/>
    </xf>
    <xf numFmtId="0" fontId="0" fillId="0" borderId="41" xfId="0" applyBorder="1"/>
    <xf numFmtId="0" fontId="1" fillId="0" borderId="15" xfId="0" applyFont="1" applyBorder="1" applyAlignment="1">
      <alignment vertical="center" wrapText="1"/>
    </xf>
    <xf numFmtId="0" fontId="2" fillId="0" borderId="15" xfId="0" applyFont="1" applyBorder="1" applyAlignment="1">
      <alignment vertical="center" wrapText="1"/>
    </xf>
    <xf numFmtId="0" fontId="0" fillId="0" borderId="0" xfId="0" applyBorder="1" applyAlignment="1">
      <alignment horizontal="center" vertical="top"/>
    </xf>
    <xf numFmtId="0" fontId="0" fillId="0" borderId="29" xfId="0" applyBorder="1" applyAlignment="1">
      <alignment horizontal="center" vertical="top"/>
    </xf>
    <xf numFmtId="0" fontId="2" fillId="0" borderId="0" xfId="0" applyFont="1" applyBorder="1" applyAlignment="1">
      <alignment vertical="center" wrapText="1"/>
    </xf>
    <xf numFmtId="0" fontId="14" fillId="0" borderId="9" xfId="0" applyFont="1" applyBorder="1" applyAlignment="1">
      <alignment horizontal="left" vertical="center"/>
    </xf>
    <xf numFmtId="0" fontId="14" fillId="0" borderId="25" xfId="0" applyFont="1" applyBorder="1" applyAlignment="1">
      <alignment horizontal="left" vertical="center" wrapText="1"/>
    </xf>
    <xf numFmtId="0" fontId="14" fillId="0" borderId="24" xfId="0" applyFont="1" applyBorder="1" applyAlignment="1">
      <alignment horizontal="center" vertical="center" wrapText="1"/>
    </xf>
    <xf numFmtId="0" fontId="9" fillId="0" borderId="0" xfId="0" applyFont="1" applyBorder="1" applyAlignment="1">
      <alignment horizontal="left" vertical="top"/>
    </xf>
    <xf numFmtId="0" fontId="14" fillId="0" borderId="9" xfId="0" applyFont="1" applyBorder="1" applyAlignment="1">
      <alignment vertical="top" wrapText="1"/>
    </xf>
    <xf numFmtId="0" fontId="15" fillId="0" borderId="0" xfId="0" applyFont="1" applyAlignment="1">
      <alignment vertical="top"/>
    </xf>
    <xf numFmtId="0" fontId="14" fillId="0" borderId="9" xfId="0" applyFont="1" applyBorder="1" applyAlignment="1">
      <alignment horizontal="center" vertical="top" wrapText="1"/>
    </xf>
    <xf numFmtId="0" fontId="14" fillId="0" borderId="9" xfId="0" applyFont="1" applyBorder="1" applyAlignment="1">
      <alignment vertical="center" wrapText="1"/>
    </xf>
    <xf numFmtId="0" fontId="2" fillId="11" borderId="9" xfId="0" applyFont="1" applyFill="1" applyBorder="1" applyAlignment="1">
      <alignment vertical="center" wrapText="1"/>
    </xf>
    <xf numFmtId="0" fontId="17" fillId="0" borderId="0" xfId="0" applyFont="1" applyAlignment="1">
      <alignment horizontal="center" vertical="center"/>
    </xf>
    <xf numFmtId="0" fontId="0" fillId="0" borderId="0" xfId="0" applyBorder="1" applyAlignment="1">
      <alignment horizontal="center" vertical="top" wrapText="1"/>
    </xf>
    <xf numFmtId="165" fontId="2" fillId="0" borderId="9" xfId="0" applyNumberFormat="1" applyFont="1" applyFill="1" applyBorder="1" applyAlignment="1">
      <alignment vertical="center" wrapText="1"/>
    </xf>
    <xf numFmtId="1" fontId="2" fillId="0" borderId="9" xfId="0" applyNumberFormat="1" applyFont="1" applyFill="1" applyBorder="1" applyAlignment="1">
      <alignment vertical="center" wrapText="1"/>
    </xf>
    <xf numFmtId="0" fontId="1" fillId="0" borderId="0" xfId="0" applyFont="1"/>
    <xf numFmtId="0" fontId="1" fillId="5" borderId="44" xfId="0" applyFont="1" applyFill="1" applyBorder="1" applyAlignment="1">
      <alignment horizontal="center" vertical="center"/>
    </xf>
    <xf numFmtId="0" fontId="1" fillId="5" borderId="45" xfId="0" applyFont="1" applyFill="1" applyBorder="1" applyAlignment="1">
      <alignment horizontal="center" vertical="center"/>
    </xf>
    <xf numFmtId="0" fontId="1" fillId="5" borderId="47"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5" fillId="5" borderId="49" xfId="0" applyFont="1" applyFill="1" applyBorder="1" applyAlignment="1">
      <alignment horizontal="center" vertical="center"/>
    </xf>
    <xf numFmtId="0" fontId="2" fillId="3" borderId="42" xfId="0" applyFont="1" applyFill="1" applyBorder="1" applyAlignment="1">
      <alignment horizontal="center" vertical="center" wrapText="1"/>
    </xf>
    <xf numFmtId="0" fontId="1" fillId="0" borderId="42" xfId="0" applyFont="1" applyBorder="1" applyAlignment="1">
      <alignment horizontal="center" vertical="center" wrapText="1"/>
    </xf>
    <xf numFmtId="0" fontId="0" fillId="0" borderId="51" xfId="0" applyBorder="1"/>
    <xf numFmtId="0" fontId="0" fillId="0" borderId="53" xfId="0" applyBorder="1"/>
    <xf numFmtId="0" fontId="14" fillId="0" borderId="42" xfId="0" applyFont="1" applyBorder="1" applyAlignment="1">
      <alignment horizontal="center" vertical="top" wrapText="1"/>
    </xf>
    <xf numFmtId="0" fontId="15" fillId="0" borderId="43" xfId="0" applyFont="1" applyBorder="1" applyAlignment="1">
      <alignment vertical="top"/>
    </xf>
    <xf numFmtId="165" fontId="2" fillId="7" borderId="43" xfId="0" applyNumberFormat="1" applyFont="1" applyFill="1" applyBorder="1" applyAlignment="1">
      <alignment vertical="top" wrapText="1"/>
    </xf>
    <xf numFmtId="0" fontId="2" fillId="0" borderId="54" xfId="0" applyFont="1" applyBorder="1" applyAlignment="1">
      <alignment horizontal="center" vertical="top" wrapText="1"/>
    </xf>
    <xf numFmtId="0" fontId="2" fillId="0" borderId="55" xfId="0" applyFont="1" applyBorder="1" applyAlignment="1">
      <alignment horizontal="center" vertical="center" wrapText="1"/>
    </xf>
    <xf numFmtId="0" fontId="2" fillId="0" borderId="55" xfId="0" applyFont="1" applyFill="1" applyBorder="1" applyAlignment="1">
      <alignment vertical="center" wrapText="1"/>
    </xf>
    <xf numFmtId="165" fontId="2" fillId="7" borderId="55" xfId="0" applyNumberFormat="1" applyFont="1" applyFill="1" applyBorder="1" applyAlignment="1">
      <alignment vertical="center" wrapText="1"/>
    </xf>
    <xf numFmtId="165" fontId="2" fillId="7" borderId="56" xfId="0" applyNumberFormat="1"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xf numFmtId="0" fontId="2" fillId="0" borderId="6" xfId="0" applyFont="1" applyBorder="1" applyAlignment="1"/>
    <xf numFmtId="0" fontId="2" fillId="0" borderId="18" xfId="0" applyFont="1" applyFill="1" applyBorder="1" applyAlignment="1">
      <alignment vertical="center" wrapText="1"/>
    </xf>
    <xf numFmtId="0" fontId="2" fillId="7" borderId="9" xfId="0" applyFont="1" applyFill="1" applyBorder="1" applyAlignment="1">
      <alignment vertical="top" wrapText="1"/>
    </xf>
    <xf numFmtId="0" fontId="14" fillId="0" borderId="16" xfId="0" applyFont="1" applyBorder="1" applyAlignment="1">
      <alignment vertical="top" wrapText="1"/>
    </xf>
    <xf numFmtId="0" fontId="14" fillId="0" borderId="19" xfId="0" applyFont="1" applyBorder="1" applyAlignment="1">
      <alignment horizontal="left" vertical="top" wrapText="1"/>
    </xf>
    <xf numFmtId="0" fontId="21" fillId="0" borderId="0" xfId="0" applyFont="1" applyAlignment="1">
      <alignment horizontal="center"/>
    </xf>
    <xf numFmtId="0" fontId="21" fillId="0" borderId="0" xfId="0" applyFont="1"/>
    <xf numFmtId="0" fontId="23" fillId="0" borderId="0" xfId="0" applyFont="1" applyBorder="1" applyAlignment="1">
      <alignment vertical="center"/>
    </xf>
    <xf numFmtId="0" fontId="21" fillId="0" borderId="0" xfId="0" applyFont="1" applyBorder="1"/>
    <xf numFmtId="0" fontId="21" fillId="0" borderId="0" xfId="0" applyFont="1" applyBorder="1" applyAlignment="1"/>
    <xf numFmtId="0" fontId="24" fillId="0" borderId="0" xfId="0" applyFont="1" applyAlignment="1">
      <alignment horizontal="left" vertical="center"/>
    </xf>
    <xf numFmtId="0" fontId="24" fillId="0" borderId="0" xfId="0" applyFont="1"/>
    <xf numFmtId="0" fontId="25" fillId="0" borderId="0" xfId="0" applyFont="1" applyAlignment="1">
      <alignment horizontal="left" vertical="center"/>
    </xf>
    <xf numFmtId="0" fontId="21" fillId="0" borderId="28" xfId="0" applyFont="1" applyBorder="1"/>
    <xf numFmtId="0" fontId="21" fillId="0" borderId="0" xfId="0" applyFont="1" applyAlignment="1">
      <alignment vertical="center"/>
    </xf>
    <xf numFmtId="0" fontId="21" fillId="0" borderId="0" xfId="0" applyFont="1" applyAlignment="1"/>
    <xf numFmtId="0" fontId="21" fillId="0" borderId="9" xfId="0" applyFont="1" applyBorder="1"/>
    <xf numFmtId="0" fontId="21" fillId="0" borderId="0" xfId="0" applyFont="1" applyAlignment="1">
      <alignment vertical="top"/>
    </xf>
    <xf numFmtId="0" fontId="15" fillId="0" borderId="40" xfId="0" applyFont="1" applyBorder="1" applyAlignment="1">
      <alignment horizontal="center"/>
    </xf>
    <xf numFmtId="0" fontId="17" fillId="0" borderId="0" xfId="0" applyFont="1" applyBorder="1" applyAlignment="1">
      <alignment vertical="center"/>
    </xf>
    <xf numFmtId="0" fontId="14" fillId="0" borderId="9" xfId="0" applyFont="1" applyBorder="1" applyAlignment="1">
      <alignment vertical="center" wrapText="1"/>
    </xf>
    <xf numFmtId="0" fontId="21" fillId="0" borderId="0" xfId="0" applyFont="1" applyAlignment="1">
      <alignment horizontal="center"/>
    </xf>
    <xf numFmtId="0" fontId="21" fillId="0" borderId="0" xfId="0" applyFont="1"/>
    <xf numFmtId="0" fontId="22" fillId="0" borderId="0" xfId="0" applyFont="1" applyAlignment="1">
      <alignment horizontal="center" vertical="center"/>
    </xf>
    <xf numFmtId="0" fontId="21" fillId="0" borderId="0" xfId="0" applyFont="1" applyBorder="1"/>
    <xf numFmtId="0" fontId="21" fillId="0" borderId="0" xfId="0" applyFont="1" applyAlignment="1">
      <alignment horizontal="center" vertical="center"/>
    </xf>
    <xf numFmtId="0" fontId="21" fillId="0" borderId="0" xfId="0" applyFont="1" applyAlignment="1"/>
    <xf numFmtId="0" fontId="23" fillId="0" borderId="42" xfId="0" applyFont="1" applyBorder="1" applyAlignment="1">
      <alignment horizontal="center" vertical="center" wrapText="1"/>
    </xf>
    <xf numFmtId="0" fontId="23" fillId="0" borderId="9" xfId="0" applyFont="1" applyBorder="1" applyAlignment="1">
      <alignment vertical="center" wrapText="1"/>
    </xf>
    <xf numFmtId="0" fontId="21" fillId="0" borderId="43" xfId="0" applyFont="1" applyBorder="1"/>
    <xf numFmtId="0" fontId="21" fillId="0" borderId="0" xfId="0" applyFont="1" applyAlignment="1">
      <alignment vertical="top"/>
    </xf>
    <xf numFmtId="0" fontId="21" fillId="0" borderId="43" xfId="0" applyFont="1" applyBorder="1" applyAlignment="1">
      <alignment vertical="top"/>
    </xf>
    <xf numFmtId="0" fontId="23" fillId="0" borderId="0" xfId="0" applyFont="1" applyBorder="1" applyAlignment="1">
      <alignment horizontal="left" vertical="top"/>
    </xf>
    <xf numFmtId="0" fontId="23" fillId="0" borderId="9" xfId="0" applyFont="1" applyFill="1" applyBorder="1" applyAlignment="1">
      <alignment vertical="top" wrapText="1"/>
    </xf>
    <xf numFmtId="0" fontId="21" fillId="0" borderId="0" xfId="0" applyFont="1" applyBorder="1" applyAlignment="1">
      <alignment vertical="top"/>
    </xf>
    <xf numFmtId="0" fontId="21" fillId="0" borderId="0" xfId="0" applyFont="1" applyBorder="1" applyAlignment="1">
      <alignment horizontal="left" vertical="top"/>
    </xf>
    <xf numFmtId="0" fontId="23" fillId="0" borderId="0" xfId="0" applyFont="1" applyBorder="1" applyAlignment="1">
      <alignment horizontal="center" vertical="center"/>
    </xf>
    <xf numFmtId="0" fontId="15" fillId="0" borderId="0" xfId="0" applyFont="1" applyBorder="1"/>
    <xf numFmtId="0" fontId="27" fillId="0" borderId="41" xfId="0" applyFont="1" applyBorder="1" applyAlignment="1">
      <alignment horizontal="center" vertical="center"/>
    </xf>
    <xf numFmtId="0" fontId="15" fillId="0" borderId="41" xfId="0" applyFont="1" applyBorder="1" applyAlignment="1">
      <alignment horizontal="center"/>
    </xf>
    <xf numFmtId="0" fontId="27" fillId="0" borderId="39" xfId="0" applyFont="1" applyBorder="1" applyAlignment="1">
      <alignment horizontal="left" vertical="center"/>
    </xf>
    <xf numFmtId="0" fontId="15" fillId="0" borderId="39" xfId="0" applyFont="1" applyBorder="1"/>
    <xf numFmtId="0" fontId="15" fillId="0" borderId="6" xfId="0" applyFont="1" applyBorder="1"/>
    <xf numFmtId="0" fontId="27" fillId="5" borderId="42" xfId="0" applyFont="1" applyFill="1" applyBorder="1" applyAlignment="1">
      <alignment horizontal="center" vertical="center"/>
    </xf>
    <xf numFmtId="0" fontId="27" fillId="5" borderId="9" xfId="0" applyFont="1" applyFill="1" applyBorder="1" applyAlignment="1">
      <alignment horizontal="center" vertical="center"/>
    </xf>
    <xf numFmtId="0" fontId="27" fillId="5" borderId="25"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8" fillId="5" borderId="43" xfId="0" applyFont="1" applyFill="1" applyBorder="1" applyAlignment="1">
      <alignment horizontal="center" vertical="center"/>
    </xf>
    <xf numFmtId="0" fontId="27" fillId="4" borderId="42" xfId="0" applyFont="1" applyFill="1" applyBorder="1" applyAlignment="1">
      <alignment horizontal="center" vertical="center" wrapText="1"/>
    </xf>
    <xf numFmtId="0" fontId="27" fillId="4" borderId="9" xfId="0" applyFont="1" applyFill="1" applyBorder="1" applyAlignment="1">
      <alignment vertical="center" wrapText="1"/>
    </xf>
    <xf numFmtId="0" fontId="27" fillId="3" borderId="9" xfId="0" applyFont="1" applyFill="1" applyBorder="1" applyAlignment="1">
      <alignment vertical="center" wrapText="1"/>
    </xf>
    <xf numFmtId="0" fontId="15" fillId="4" borderId="43" xfId="0" applyFont="1" applyFill="1" applyBorder="1"/>
    <xf numFmtId="164" fontId="27" fillId="0" borderId="42" xfId="0" applyNumberFormat="1" applyFont="1" applyBorder="1" applyAlignment="1">
      <alignment horizontal="center" vertical="center" wrapText="1"/>
    </xf>
    <xf numFmtId="0" fontId="27" fillId="0" borderId="9" xfId="0" applyFont="1" applyBorder="1" applyAlignment="1">
      <alignment vertical="center" wrapText="1"/>
    </xf>
    <xf numFmtId="0" fontId="14" fillId="7" borderId="9" xfId="0" applyFont="1" applyFill="1" applyBorder="1" applyAlignment="1">
      <alignment vertical="center" wrapText="1"/>
    </xf>
    <xf numFmtId="1" fontId="14" fillId="7" borderId="9" xfId="0" applyNumberFormat="1" applyFont="1" applyFill="1" applyBorder="1" applyAlignment="1">
      <alignment vertical="center" wrapText="1"/>
    </xf>
    <xf numFmtId="0" fontId="15" fillId="0" borderId="43" xfId="0" applyFont="1" applyBorder="1"/>
    <xf numFmtId="0" fontId="15" fillId="0" borderId="39" xfId="0" applyFont="1" applyBorder="1" applyAlignment="1">
      <alignment horizontal="center"/>
    </xf>
    <xf numFmtId="0" fontId="27" fillId="4"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23" fillId="0" borderId="9" xfId="0" applyFont="1" applyFill="1" applyBorder="1" applyAlignment="1">
      <alignment vertical="center" wrapText="1"/>
    </xf>
    <xf numFmtId="0" fontId="21" fillId="0" borderId="9" xfId="0" applyFont="1" applyFill="1" applyBorder="1"/>
    <xf numFmtId="0" fontId="14" fillId="0" borderId="9" xfId="0" applyFont="1" applyFill="1" applyBorder="1" applyAlignment="1">
      <alignment vertical="center" wrapText="1"/>
    </xf>
    <xf numFmtId="1" fontId="14" fillId="0" borderId="9" xfId="0" applyNumberFormat="1" applyFont="1" applyFill="1" applyBorder="1" applyAlignment="1">
      <alignment vertical="center" wrapText="1"/>
    </xf>
    <xf numFmtId="0" fontId="14" fillId="0" borderId="42" xfId="0" applyFont="1" applyBorder="1" applyAlignment="1">
      <alignment horizontal="center" vertical="center" wrapText="1"/>
    </xf>
    <xf numFmtId="0" fontId="15" fillId="0" borderId="0" xfId="0" applyFont="1" applyBorder="1" applyAlignment="1">
      <alignment vertical="top"/>
    </xf>
    <xf numFmtId="0" fontId="21" fillId="0" borderId="6" xfId="0" applyFont="1" applyBorder="1" applyAlignment="1">
      <alignment vertical="top"/>
    </xf>
    <xf numFmtId="0" fontId="15" fillId="0" borderId="0" xfId="0" applyFont="1" applyAlignment="1">
      <alignment horizontal="center"/>
    </xf>
    <xf numFmtId="0" fontId="14" fillId="0" borderId="0" xfId="0" applyFont="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5" fillId="0" borderId="41" xfId="0" applyFont="1" applyBorder="1" applyAlignment="1">
      <alignment horizontal="center" vertical="top"/>
    </xf>
    <xf numFmtId="164" fontId="14" fillId="0" borderId="41" xfId="0" applyNumberFormat="1" applyFont="1" applyBorder="1" applyAlignment="1">
      <alignment horizontal="center" vertical="center"/>
    </xf>
    <xf numFmtId="0" fontId="15" fillId="0" borderId="41" xfId="0" applyFont="1" applyBorder="1"/>
    <xf numFmtId="0" fontId="14" fillId="0" borderId="0" xfId="0" applyFont="1" applyBorder="1" applyAlignment="1">
      <alignment horizontal="center" vertical="center"/>
    </xf>
    <xf numFmtId="0" fontId="15" fillId="0" borderId="0" xfId="0" applyFont="1" applyBorder="1" applyAlignment="1">
      <alignment horizontal="center" vertical="top"/>
    </xf>
    <xf numFmtId="0" fontId="2" fillId="0" borderId="0" xfId="0" applyFont="1" applyBorder="1" applyAlignment="1">
      <alignment horizontal="left" vertical="center"/>
    </xf>
    <xf numFmtId="0" fontId="2" fillId="0" borderId="5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3" xfId="0" applyFont="1" applyBorder="1" applyAlignment="1">
      <alignment vertical="center" wrapText="1"/>
    </xf>
    <xf numFmtId="0" fontId="27" fillId="0" borderId="39" xfId="0" applyFont="1" applyBorder="1" applyAlignment="1">
      <alignment vertical="center"/>
    </xf>
    <xf numFmtId="0" fontId="26" fillId="0" borderId="39" xfId="0" applyFont="1" applyBorder="1"/>
    <xf numFmtId="0" fontId="26" fillId="0" borderId="38" xfId="0" applyFont="1" applyBorder="1"/>
    <xf numFmtId="0" fontId="14" fillId="0" borderId="0" xfId="0" applyFont="1" applyBorder="1" applyAlignment="1">
      <alignment vertical="center"/>
    </xf>
    <xf numFmtId="0" fontId="14" fillId="0" borderId="0" xfId="0" applyFont="1" applyBorder="1" applyAlignment="1">
      <alignment horizontal="left" vertical="center" indent="5"/>
    </xf>
    <xf numFmtId="0" fontId="14" fillId="0" borderId="6" xfId="0" applyFont="1" applyBorder="1" applyAlignment="1">
      <alignment vertical="center"/>
    </xf>
    <xf numFmtId="0" fontId="15" fillId="0" borderId="6" xfId="0" applyFont="1" applyBorder="1" applyAlignment="1">
      <alignment vertical="top"/>
    </xf>
    <xf numFmtId="0" fontId="15" fillId="0" borderId="28" xfId="0" applyFont="1" applyBorder="1" applyAlignment="1">
      <alignment horizontal="left" vertical="top" wrapText="1"/>
    </xf>
    <xf numFmtId="0" fontId="15" fillId="0" borderId="5" xfId="0" applyFont="1" applyBorder="1" applyAlignment="1">
      <alignment horizontal="left" vertical="top" wrapText="1"/>
    </xf>
    <xf numFmtId="0" fontId="27" fillId="0" borderId="50" xfId="0" applyFont="1" applyBorder="1" applyAlignment="1">
      <alignment horizontal="center" vertical="center" wrapText="1"/>
    </xf>
    <xf numFmtId="0" fontId="27" fillId="0" borderId="15" xfId="0" applyFont="1" applyBorder="1" applyAlignment="1">
      <alignment vertical="center" wrapText="1"/>
    </xf>
    <xf numFmtId="0" fontId="14" fillId="0" borderId="15" xfId="0" applyFont="1" applyBorder="1" applyAlignment="1">
      <alignment horizontal="center" vertical="center" wrapText="1"/>
    </xf>
    <xf numFmtId="0" fontId="2" fillId="0" borderId="43" xfId="0" applyFont="1" applyBorder="1" applyAlignment="1">
      <alignment horizontal="center" vertical="center" wrapText="1"/>
    </xf>
    <xf numFmtId="165" fontId="14" fillId="7" borderId="9" xfId="0" applyNumberFormat="1" applyFont="1" applyFill="1" applyBorder="1" applyAlignment="1">
      <alignment horizontal="left" vertical="center"/>
    </xf>
    <xf numFmtId="165" fontId="14" fillId="0" borderId="9" xfId="0" applyNumberFormat="1" applyFont="1" applyFill="1" applyBorder="1" applyAlignment="1">
      <alignment horizontal="left" vertical="center"/>
    </xf>
    <xf numFmtId="0" fontId="15" fillId="6" borderId="9" xfId="0" applyFont="1" applyFill="1" applyBorder="1"/>
    <xf numFmtId="164" fontId="14" fillId="6" borderId="9" xfId="0" applyNumberFormat="1" applyFont="1" applyFill="1" applyBorder="1" applyAlignment="1">
      <alignment vertical="center" wrapText="1"/>
    </xf>
    <xf numFmtId="1" fontId="14" fillId="7" borderId="9" xfId="0" applyNumberFormat="1" applyFont="1" applyFill="1" applyBorder="1" applyAlignment="1">
      <alignment horizontal="left" vertical="center"/>
    </xf>
    <xf numFmtId="1" fontId="14" fillId="0" borderId="9" xfId="0" applyNumberFormat="1" applyFont="1" applyFill="1" applyBorder="1" applyAlignment="1">
      <alignment horizontal="left" vertical="center"/>
    </xf>
    <xf numFmtId="0" fontId="15" fillId="0" borderId="41" xfId="0" applyFont="1" applyBorder="1" applyAlignment="1">
      <alignment vertical="top"/>
    </xf>
    <xf numFmtId="164" fontId="14" fillId="7" borderId="9" xfId="0" applyNumberFormat="1" applyFont="1" applyFill="1" applyBorder="1" applyAlignment="1">
      <alignment vertical="center"/>
    </xf>
    <xf numFmtId="0" fontId="14" fillId="0" borderId="9" xfId="0" applyFont="1" applyFill="1" applyBorder="1" applyAlignment="1">
      <alignment vertical="center"/>
    </xf>
    <xf numFmtId="0" fontId="14" fillId="7" borderId="9" xfId="0" applyFont="1" applyFill="1" applyBorder="1" applyAlignment="1">
      <alignment vertical="center"/>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15" fillId="0" borderId="9" xfId="0" applyFont="1" applyFill="1" applyBorder="1"/>
    <xf numFmtId="164" fontId="14" fillId="0" borderId="9" xfId="0" applyNumberFormat="1" applyFont="1" applyFill="1" applyBorder="1" applyAlignment="1">
      <alignment vertical="center"/>
    </xf>
    <xf numFmtId="165" fontId="14" fillId="7" borderId="9" xfId="0" applyNumberFormat="1" applyFont="1" applyFill="1" applyBorder="1" applyAlignment="1">
      <alignment vertical="center"/>
    </xf>
    <xf numFmtId="0" fontId="15" fillId="0" borderId="24" xfId="0" applyFont="1" applyBorder="1" applyAlignment="1">
      <alignment horizontal="left" vertical="top" wrapText="1"/>
    </xf>
    <xf numFmtId="0" fontId="2" fillId="0" borderId="24" xfId="0" applyFont="1" applyBorder="1" applyAlignment="1">
      <alignment vertical="top" wrapText="1"/>
    </xf>
    <xf numFmtId="0" fontId="15" fillId="0" borderId="9"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38" xfId="0" applyFont="1" applyBorder="1"/>
    <xf numFmtId="0" fontId="21" fillId="0" borderId="41" xfId="0" applyFont="1" applyBorder="1"/>
    <xf numFmtId="0" fontId="2" fillId="0" borderId="42" xfId="0" applyFont="1" applyBorder="1" applyAlignment="1">
      <alignment horizontal="center" vertical="center" wrapText="1"/>
    </xf>
    <xf numFmtId="165" fontId="14" fillId="0" borderId="43" xfId="0" applyNumberFormat="1" applyFont="1" applyFill="1" applyBorder="1" applyAlignment="1">
      <alignment horizontal="left" vertical="center"/>
    </xf>
    <xf numFmtId="165" fontId="14" fillId="0" borderId="6" xfId="0" applyNumberFormat="1" applyFont="1" applyFill="1" applyBorder="1" applyAlignment="1">
      <alignment horizontal="left" vertical="center"/>
    </xf>
    <xf numFmtId="0" fontId="15" fillId="0" borderId="42" xfId="0" applyFont="1" applyBorder="1" applyAlignment="1">
      <alignment horizontal="center" vertical="center"/>
    </xf>
    <xf numFmtId="0" fontId="15" fillId="0" borderId="0" xfId="0" applyFont="1" applyBorder="1" applyAlignment="1">
      <alignment vertical="top" wrapText="1"/>
    </xf>
    <xf numFmtId="0" fontId="14" fillId="0" borderId="6" xfId="0" applyFont="1" applyFill="1" applyBorder="1" applyAlignment="1">
      <alignment vertical="center" wrapText="1"/>
    </xf>
    <xf numFmtId="1" fontId="14" fillId="0" borderId="54" xfId="0" applyNumberFormat="1" applyFont="1" applyBorder="1" applyAlignment="1">
      <alignment horizontal="center" vertical="top" wrapText="1"/>
    </xf>
    <xf numFmtId="0" fontId="14" fillId="0" borderId="55" xfId="0" applyFont="1" applyBorder="1" applyAlignment="1">
      <alignment vertical="top" wrapText="1"/>
    </xf>
    <xf numFmtId="0" fontId="14" fillId="0" borderId="56" xfId="0" applyFont="1" applyBorder="1" applyAlignment="1">
      <alignment vertical="top" wrapText="1"/>
    </xf>
    <xf numFmtId="0" fontId="23" fillId="0" borderId="55" xfId="0" applyFont="1" applyBorder="1" applyAlignment="1">
      <alignment vertical="top" wrapText="1"/>
    </xf>
    <xf numFmtId="165" fontId="14" fillId="7" borderId="55" xfId="0" applyNumberFormat="1" applyFont="1" applyFill="1" applyBorder="1" applyAlignment="1">
      <alignment vertical="top" wrapText="1"/>
    </xf>
    <xf numFmtId="165" fontId="23" fillId="0" borderId="56" xfId="0" applyNumberFormat="1" applyFont="1" applyFill="1" applyBorder="1" applyAlignment="1">
      <alignment horizontal="center" vertical="top" wrapText="1"/>
    </xf>
    <xf numFmtId="0" fontId="15" fillId="0" borderId="29" xfId="0" applyFont="1" applyBorder="1" applyAlignment="1">
      <alignment vertical="top"/>
    </xf>
    <xf numFmtId="164" fontId="14" fillId="0" borderId="43" xfId="0" applyNumberFormat="1" applyFont="1" applyFill="1" applyBorder="1" applyAlignment="1">
      <alignment vertical="center" wrapText="1"/>
    </xf>
    <xf numFmtId="166" fontId="14" fillId="0" borderId="43" xfId="0" applyNumberFormat="1" applyFont="1" applyFill="1" applyBorder="1" applyAlignment="1">
      <alignment horizontal="center" vertical="center"/>
    </xf>
    <xf numFmtId="0" fontId="14" fillId="0" borderId="0" xfId="0" applyFont="1" applyBorder="1"/>
    <xf numFmtId="0" fontId="14" fillId="0" borderId="0" xfId="0" applyFont="1" applyBorder="1" applyAlignment="1">
      <alignment vertical="top"/>
    </xf>
    <xf numFmtId="165" fontId="14" fillId="7" borderId="26" xfId="0" applyNumberFormat="1" applyFont="1" applyFill="1" applyBorder="1" applyAlignment="1">
      <alignment horizontal="center" vertical="center" wrapText="1"/>
    </xf>
    <xf numFmtId="0" fontId="14" fillId="7" borderId="14" xfId="0" applyFont="1" applyFill="1" applyBorder="1" applyAlignment="1">
      <alignment horizontal="center" vertical="center" wrapText="1"/>
    </xf>
    <xf numFmtId="165" fontId="14" fillId="7" borderId="9" xfId="0" applyNumberFormat="1" applyFont="1" applyFill="1" applyBorder="1" applyAlignment="1">
      <alignment horizontal="center" vertical="center" wrapText="1"/>
    </xf>
    <xf numFmtId="1" fontId="14" fillId="7" borderId="15" xfId="0" applyNumberFormat="1" applyFont="1" applyFill="1" applyBorder="1" applyAlignment="1">
      <alignment horizontal="center" vertical="center" wrapText="1"/>
    </xf>
    <xf numFmtId="1" fontId="14" fillId="7" borderId="9" xfId="0" applyNumberFormat="1" applyFont="1" applyFill="1" applyBorder="1" applyAlignment="1">
      <alignment horizontal="center" vertical="center" wrapText="1"/>
    </xf>
    <xf numFmtId="165" fontId="14" fillId="7" borderId="15" xfId="0" applyNumberFormat="1" applyFont="1" applyFill="1" applyBorder="1" applyAlignment="1">
      <alignment horizontal="center" vertical="center" wrapText="1"/>
    </xf>
    <xf numFmtId="0" fontId="0" fillId="0" borderId="41"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28" xfId="0" applyBorder="1" applyAlignment="1">
      <alignment vertical="center"/>
    </xf>
    <xf numFmtId="0" fontId="0" fillId="0" borderId="5" xfId="0" applyBorder="1" applyAlignment="1">
      <alignment vertical="center"/>
    </xf>
    <xf numFmtId="0" fontId="0" fillId="0" borderId="29" xfId="0"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center"/>
    </xf>
    <xf numFmtId="0" fontId="2" fillId="0" borderId="0" xfId="0" applyFont="1" applyBorder="1" applyAlignment="1">
      <alignment horizontal="left" vertical="center" indent="5"/>
    </xf>
    <xf numFmtId="0" fontId="1" fillId="0" borderId="0" xfId="0" applyFont="1" applyFill="1" applyBorder="1" applyAlignment="1">
      <alignment horizontal="left" vertical="center" wrapText="1"/>
    </xf>
    <xf numFmtId="0" fontId="15" fillId="0" borderId="41" xfId="0" applyFont="1" applyBorder="1" applyAlignment="1">
      <alignment horizontal="center" vertical="center"/>
    </xf>
    <xf numFmtId="0" fontId="23" fillId="0" borderId="0" xfId="0" applyFont="1" applyFill="1" applyBorder="1" applyAlignment="1">
      <alignment vertical="center"/>
    </xf>
    <xf numFmtId="0" fontId="21" fillId="0" borderId="0" xfId="0" applyFont="1" applyFill="1" applyBorder="1"/>
    <xf numFmtId="0" fontId="23" fillId="0" borderId="0" xfId="0" applyFont="1" applyFill="1" applyBorder="1" applyAlignment="1">
      <alignment horizontal="left" vertical="center" indent="5"/>
    </xf>
    <xf numFmtId="0" fontId="0" fillId="0" borderId="6" xfId="0" applyBorder="1" applyAlignment="1">
      <alignment wrapText="1"/>
    </xf>
    <xf numFmtId="0" fontId="27" fillId="0" borderId="40" xfId="0" applyFont="1" applyBorder="1" applyAlignment="1">
      <alignment horizontal="center" vertical="center"/>
    </xf>
    <xf numFmtId="0" fontId="1" fillId="0" borderId="6"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5" xfId="0" applyFont="1" applyFill="1" applyBorder="1" applyAlignment="1">
      <alignment horizontal="center" vertical="top" wrapText="1"/>
    </xf>
    <xf numFmtId="0" fontId="1" fillId="2" borderId="49"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12" fillId="0" borderId="43" xfId="0" applyFont="1" applyFill="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43" xfId="0" applyFont="1" applyBorder="1" applyAlignment="1">
      <alignment horizontal="center" vertical="top" wrapText="1"/>
    </xf>
    <xf numFmtId="165" fontId="2" fillId="0" borderId="43" xfId="0" applyNumberFormat="1" applyFont="1" applyBorder="1" applyAlignment="1">
      <alignment vertical="top" wrapText="1"/>
    </xf>
    <xf numFmtId="0" fontId="1" fillId="0" borderId="50" xfId="0" applyFont="1" applyBorder="1" applyAlignment="1">
      <alignment horizontal="center" vertical="top" wrapText="1"/>
    </xf>
    <xf numFmtId="0" fontId="12" fillId="0" borderId="43" xfId="0" applyFont="1" applyBorder="1" applyAlignment="1">
      <alignment horizontal="center" vertical="top" wrapText="1"/>
    </xf>
    <xf numFmtId="0" fontId="0" fillId="0" borderId="42" xfId="0" applyBorder="1" applyAlignment="1">
      <alignment horizontal="center" vertical="center"/>
    </xf>
    <xf numFmtId="0" fontId="12" fillId="0" borderId="43" xfId="0" applyFont="1" applyBorder="1" applyAlignment="1">
      <alignment horizontal="center" vertical="center" wrapText="1"/>
    </xf>
    <xf numFmtId="0" fontId="12" fillId="0" borderId="51" xfId="0" applyFont="1" applyBorder="1" applyAlignment="1">
      <alignment horizontal="center" vertical="center" wrapText="1"/>
    </xf>
    <xf numFmtId="0" fontId="2" fillId="0" borderId="43" xfId="0" applyFont="1" applyFill="1" applyBorder="1" applyAlignment="1">
      <alignment horizontal="left" vertical="top" wrapText="1"/>
    </xf>
    <xf numFmtId="2" fontId="2" fillId="0" borderId="42" xfId="0" applyNumberFormat="1" applyFont="1" applyBorder="1" applyAlignment="1">
      <alignment horizontal="center" vertical="center" wrapText="1"/>
    </xf>
    <xf numFmtId="165" fontId="14" fillId="0" borderId="51" xfId="0" applyNumberFormat="1" applyFont="1" applyFill="1" applyBorder="1" applyAlignment="1">
      <alignment horizontal="center" vertical="center" wrapText="1"/>
    </xf>
    <xf numFmtId="0" fontId="2" fillId="0" borderId="54" xfId="0" applyFont="1" applyBorder="1" applyAlignment="1">
      <alignment horizontal="center" vertical="center" wrapText="1"/>
    </xf>
    <xf numFmtId="0" fontId="0" fillId="0" borderId="19" xfId="0" applyBorder="1" applyAlignment="1">
      <alignment vertical="center" wrapText="1"/>
    </xf>
    <xf numFmtId="0" fontId="2" fillId="0" borderId="55" xfId="0" applyFont="1" applyBorder="1" applyAlignment="1">
      <alignment vertical="center" wrapText="1"/>
    </xf>
    <xf numFmtId="165" fontId="2" fillId="7" borderId="55" xfId="0" applyNumberFormat="1" applyFont="1" applyFill="1" applyBorder="1" applyAlignment="1">
      <alignment horizontal="center" vertical="center" wrapText="1"/>
    </xf>
    <xf numFmtId="165" fontId="28" fillId="10" borderId="19" xfId="0" applyNumberFormat="1" applyFont="1" applyFill="1" applyBorder="1" applyAlignment="1">
      <alignment horizontal="center" vertical="center"/>
    </xf>
    <xf numFmtId="165" fontId="15" fillId="10" borderId="57" xfId="0" applyNumberFormat="1" applyFont="1" applyFill="1" applyBorder="1" applyAlignment="1">
      <alignment horizontal="center" vertical="center"/>
    </xf>
    <xf numFmtId="0" fontId="5" fillId="0" borderId="9" xfId="0" applyFont="1" applyBorder="1" applyAlignment="1">
      <alignment horizontal="center" vertical="center"/>
    </xf>
    <xf numFmtId="2" fontId="0" fillId="6" borderId="9" xfId="0" applyNumberFormat="1" applyFill="1" applyBorder="1" applyAlignment="1" applyProtection="1">
      <alignment horizontal="center" vertical="center"/>
      <protection locked="0"/>
    </xf>
    <xf numFmtId="2" fontId="0" fillId="0" borderId="9"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30" fillId="0" borderId="9" xfId="0" applyFont="1" applyBorder="1" applyAlignment="1">
      <alignment horizontal="center" vertical="center"/>
    </xf>
    <xf numFmtId="0" fontId="0" fillId="0" borderId="9" xfId="0" applyFill="1" applyBorder="1" applyAlignment="1">
      <alignment horizontal="center" vertical="center"/>
    </xf>
    <xf numFmtId="0" fontId="31" fillId="0" borderId="9" xfId="0" applyFont="1" applyBorder="1" applyAlignment="1">
      <alignment vertical="center" wrapText="1"/>
    </xf>
    <xf numFmtId="0" fontId="0" fillId="0" borderId="9" xfId="0" applyBorder="1" applyAlignment="1" applyProtection="1">
      <alignment horizontal="center" vertical="center"/>
    </xf>
    <xf numFmtId="0" fontId="5" fillId="4" borderId="9" xfId="0" applyFont="1" applyFill="1" applyBorder="1" applyAlignment="1">
      <alignment vertical="center" wrapText="1"/>
    </xf>
    <xf numFmtId="0" fontId="5" fillId="4" borderId="9" xfId="0" applyFont="1" applyFill="1" applyBorder="1" applyAlignment="1">
      <alignment horizontal="center" vertical="center"/>
    </xf>
    <xf numFmtId="0" fontId="0" fillId="0" borderId="9" xfId="0" applyFill="1" applyBorder="1" applyAlignment="1" applyProtection="1">
      <alignment horizontal="center" vertical="center"/>
    </xf>
    <xf numFmtId="0" fontId="8" fillId="0" borderId="9" xfId="0" applyFont="1" applyBorder="1" applyAlignment="1">
      <alignment horizontal="center" vertical="center"/>
    </xf>
    <xf numFmtId="0" fontId="0" fillId="0" borderId="9" xfId="0" applyBorder="1" applyAlignment="1" applyProtection="1">
      <alignment horizontal="center" vertical="center"/>
      <protection locked="0"/>
    </xf>
    <xf numFmtId="0" fontId="32" fillId="0" borderId="9" xfId="0" applyFont="1" applyBorder="1" applyAlignment="1">
      <alignment vertical="center" wrapText="1"/>
    </xf>
    <xf numFmtId="0" fontId="29" fillId="0" borderId="9" xfId="0" applyFont="1" applyBorder="1" applyAlignment="1">
      <alignment vertical="center" wrapText="1"/>
    </xf>
    <xf numFmtId="0" fontId="5" fillId="0" borderId="9" xfId="0" applyFont="1" applyFill="1" applyBorder="1" applyAlignment="1">
      <alignment horizontal="center" vertical="center"/>
    </xf>
    <xf numFmtId="0" fontId="30" fillId="0" borderId="9" xfId="0" applyFont="1" applyBorder="1" applyAlignment="1">
      <alignment vertical="center" wrapText="1"/>
    </xf>
    <xf numFmtId="0" fontId="6" fillId="0" borderId="9" xfId="0" applyFont="1" applyFill="1" applyBorder="1" applyAlignment="1">
      <alignment horizontal="center" vertical="center"/>
    </xf>
    <xf numFmtId="0" fontId="5" fillId="0" borderId="9" xfId="0" applyFont="1" applyBorder="1" applyAlignment="1">
      <alignment vertical="center" wrapText="1"/>
    </xf>
    <xf numFmtId="0" fontId="34" fillId="0" borderId="9" xfId="0" applyFont="1" applyBorder="1" applyAlignment="1">
      <alignment vertical="center" wrapText="1"/>
    </xf>
    <xf numFmtId="0" fontId="8" fillId="0" borderId="9" xfId="0" applyFont="1" applyBorder="1" applyAlignment="1" applyProtection="1">
      <alignment horizontal="center" vertical="center"/>
    </xf>
    <xf numFmtId="0" fontId="8" fillId="0" borderId="9" xfId="0" applyFont="1" applyFill="1" applyBorder="1" applyAlignment="1">
      <alignment horizontal="center" vertical="center"/>
    </xf>
    <xf numFmtId="0" fontId="5" fillId="5"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2" fontId="0" fillId="7" borderId="9" xfId="0" applyNumberFormat="1" applyFill="1" applyBorder="1" applyAlignment="1">
      <alignment horizontal="center" vertical="center"/>
    </xf>
    <xf numFmtId="0" fontId="5" fillId="0" borderId="9" xfId="0" applyFont="1" applyFill="1" applyBorder="1" applyAlignment="1">
      <alignment vertical="center" wrapText="1"/>
    </xf>
    <xf numFmtId="0" fontId="0" fillId="6" borderId="9" xfId="0" applyFill="1" applyBorder="1" applyAlignment="1" applyProtection="1">
      <alignment horizontal="center" vertical="center"/>
    </xf>
    <xf numFmtId="2" fontId="0" fillId="0" borderId="9" xfId="0" applyNumberFormat="1" applyFill="1" applyBorder="1" applyAlignment="1" applyProtection="1">
      <alignment horizontal="center" vertical="center"/>
      <protection locked="0"/>
    </xf>
    <xf numFmtId="0" fontId="0" fillId="0" borderId="9" xfId="0" applyFill="1" applyBorder="1" applyAlignment="1">
      <alignment vertical="center" wrapText="1"/>
    </xf>
    <xf numFmtId="0" fontId="0" fillId="0" borderId="9" xfId="0" applyFill="1" applyBorder="1" applyAlignment="1" applyProtection="1">
      <alignment horizontal="center" vertical="center"/>
      <protection locked="0"/>
    </xf>
    <xf numFmtId="0" fontId="29" fillId="0" borderId="9" xfId="0" applyFont="1" applyFill="1" applyBorder="1" applyAlignment="1">
      <alignment vertical="center" wrapText="1"/>
    </xf>
    <xf numFmtId="0" fontId="28"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 fillId="5" borderId="9" xfId="0" applyFont="1" applyFill="1" applyBorder="1" applyAlignment="1">
      <alignment vertical="center" wrapText="1"/>
    </xf>
    <xf numFmtId="0" fontId="30"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9" xfId="0" applyBorder="1" applyAlignment="1" applyProtection="1">
      <alignment vertical="center" wrapText="1"/>
    </xf>
    <xf numFmtId="0" fontId="30" fillId="0" borderId="9" xfId="0" applyFont="1" applyBorder="1" applyAlignment="1" applyProtection="1">
      <alignment vertical="center" wrapText="1"/>
    </xf>
    <xf numFmtId="0" fontId="8" fillId="0" borderId="9" xfId="0" applyFont="1" applyBorder="1" applyAlignment="1">
      <alignment vertical="center" wrapText="1"/>
    </xf>
    <xf numFmtId="0" fontId="34" fillId="0" borderId="9" xfId="0" applyFont="1" applyFill="1" applyBorder="1" applyAlignment="1">
      <alignment vertical="center" wrapText="1"/>
    </xf>
    <xf numFmtId="0" fontId="0" fillId="0" borderId="9" xfId="0" applyFont="1" applyFill="1" applyBorder="1" applyAlignment="1">
      <alignment vertical="center" wrapText="1"/>
    </xf>
    <xf numFmtId="0" fontId="8" fillId="0" borderId="9" xfId="0" applyFont="1" applyFill="1" applyBorder="1" applyAlignment="1">
      <alignment vertical="center" wrapText="1"/>
    </xf>
    <xf numFmtId="0" fontId="0" fillId="6" borderId="9" xfId="0" applyFont="1" applyFill="1" applyBorder="1" applyAlignment="1">
      <alignment horizontal="center" vertical="center"/>
    </xf>
    <xf numFmtId="0" fontId="35" fillId="0" borderId="26" xfId="0" applyFont="1" applyFill="1" applyBorder="1" applyAlignment="1">
      <alignment horizontal="center" vertical="center" wrapText="1"/>
    </xf>
    <xf numFmtId="0" fontId="8" fillId="6" borderId="9" xfId="0" applyFont="1" applyFill="1" applyBorder="1" applyAlignment="1" applyProtection="1">
      <alignment horizontal="center" vertical="center"/>
    </xf>
    <xf numFmtId="0" fontId="0" fillId="6" borderId="9" xfId="0" applyFill="1" applyBorder="1" applyAlignment="1" applyProtection="1">
      <alignment horizontal="center" vertical="center"/>
      <protection locked="0"/>
    </xf>
    <xf numFmtId="0" fontId="32" fillId="0" borderId="9" xfId="0" applyFont="1" applyFill="1" applyBorder="1" applyAlignment="1">
      <alignment vertical="center" wrapText="1"/>
    </xf>
    <xf numFmtId="2" fontId="5" fillId="0" borderId="9" xfId="0" applyNumberFormat="1" applyFont="1" applyFill="1" applyBorder="1" applyAlignment="1">
      <alignment horizontal="center" vertical="center"/>
    </xf>
    <xf numFmtId="0" fontId="30" fillId="0" borderId="9" xfId="0" applyFont="1" applyFill="1" applyBorder="1" applyAlignment="1">
      <alignment vertical="center" wrapText="1"/>
    </xf>
    <xf numFmtId="0" fontId="10" fillId="0" borderId="9" xfId="0" applyFont="1" applyFill="1" applyBorder="1" applyAlignment="1">
      <alignment vertical="center"/>
    </xf>
    <xf numFmtId="0" fontId="10" fillId="0" borderId="9" xfId="0" applyFont="1" applyFill="1" applyBorder="1" applyAlignment="1">
      <alignment vertical="center" wrapText="1"/>
    </xf>
    <xf numFmtId="0" fontId="8" fillId="6" borderId="9" xfId="0" applyFont="1" applyFill="1" applyBorder="1" applyAlignment="1">
      <alignment horizontal="center" vertical="center"/>
    </xf>
    <xf numFmtId="0" fontId="28" fillId="0" borderId="9" xfId="0" applyFont="1" applyFill="1" applyBorder="1" applyAlignment="1">
      <alignment vertical="center" wrapText="1"/>
    </xf>
    <xf numFmtId="0" fontId="5" fillId="5" borderId="44" xfId="0" applyFont="1" applyFill="1" applyBorder="1" applyAlignment="1">
      <alignment horizontal="center" vertical="center"/>
    </xf>
    <xf numFmtId="0" fontId="5" fillId="5" borderId="45" xfId="0" applyFont="1" applyFill="1" applyBorder="1" applyAlignment="1">
      <alignment vertical="center" wrapText="1"/>
    </xf>
    <xf numFmtId="0" fontId="5" fillId="5" borderId="45" xfId="0" applyFont="1" applyFill="1" applyBorder="1" applyAlignment="1">
      <alignment horizontal="center" vertical="center"/>
    </xf>
    <xf numFmtId="0" fontId="5" fillId="5" borderId="45"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42" xfId="0" applyFont="1" applyFill="1" applyBorder="1" applyAlignment="1">
      <alignment horizontal="center" vertical="center"/>
    </xf>
    <xf numFmtId="0" fontId="5" fillId="5" borderId="6"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0" fillId="0" borderId="43" xfId="0" applyBorder="1" applyAlignment="1">
      <alignment horizontal="center" vertical="center"/>
    </xf>
    <xf numFmtId="0" fontId="29" fillId="0" borderId="42" xfId="0" applyFont="1" applyBorder="1" applyAlignment="1">
      <alignment horizontal="center" vertical="center"/>
    </xf>
    <xf numFmtId="2" fontId="0" fillId="6" borderId="43" xfId="0" applyNumberFormat="1" applyFill="1" applyBorder="1" applyAlignment="1" applyProtection="1">
      <alignment horizontal="center" vertical="center"/>
      <protection locked="0"/>
    </xf>
    <xf numFmtId="2" fontId="0" fillId="0" borderId="43" xfId="0" applyNumberFormat="1" applyFill="1" applyBorder="1" applyAlignment="1">
      <alignment horizontal="center" vertical="center"/>
    </xf>
    <xf numFmtId="164" fontId="0" fillId="0" borderId="43" xfId="0" applyNumberFormat="1" applyFill="1" applyBorder="1" applyAlignment="1">
      <alignment horizontal="center" vertical="center"/>
    </xf>
    <xf numFmtId="2" fontId="0" fillId="7" borderId="43" xfId="0" applyNumberFormat="1" applyFill="1" applyBorder="1" applyAlignment="1">
      <alignment horizontal="center" vertical="center"/>
    </xf>
    <xf numFmtId="0" fontId="30" fillId="0" borderId="42" xfId="0" applyFont="1" applyBorder="1" applyAlignment="1">
      <alignment horizontal="center" vertical="center"/>
    </xf>
    <xf numFmtId="0" fontId="0" fillId="0" borderId="43" xfId="0" applyFill="1" applyBorder="1" applyAlignment="1">
      <alignment horizontal="center" vertical="center"/>
    </xf>
    <xf numFmtId="0" fontId="31" fillId="0" borderId="42" xfId="0" applyFont="1" applyBorder="1" applyAlignment="1">
      <alignment horizontal="center" vertical="center"/>
    </xf>
    <xf numFmtId="0" fontId="5" fillId="0" borderId="42" xfId="0" applyFont="1" applyFill="1" applyBorder="1" applyAlignment="1">
      <alignment horizontal="center" vertical="center"/>
    </xf>
    <xf numFmtId="0" fontId="5" fillId="0" borderId="42" xfId="0" applyFont="1" applyFill="1" applyBorder="1" applyAlignment="1" applyProtection="1">
      <alignment horizontal="center" vertical="center"/>
    </xf>
    <xf numFmtId="0" fontId="0" fillId="6" borderId="43" xfId="0" applyFill="1" applyBorder="1" applyAlignment="1" applyProtection="1">
      <alignment horizontal="center" vertical="center"/>
    </xf>
    <xf numFmtId="2" fontId="0" fillId="0" borderId="43" xfId="0" applyNumberFormat="1" applyFill="1" applyBorder="1" applyAlignment="1" applyProtection="1">
      <alignment horizontal="center" vertical="center"/>
      <protection locked="0"/>
    </xf>
    <xf numFmtId="0" fontId="0" fillId="0" borderId="42" xfId="0" applyFill="1" applyBorder="1" applyAlignment="1" applyProtection="1">
      <alignment horizontal="center" vertical="center"/>
    </xf>
    <xf numFmtId="0" fontId="0" fillId="0" borderId="42" xfId="0" applyFill="1" applyBorder="1" applyAlignment="1">
      <alignment horizontal="center" vertical="center"/>
    </xf>
    <xf numFmtId="0" fontId="29" fillId="0" borderId="42" xfId="0" applyFont="1" applyFill="1" applyBorder="1" applyAlignment="1">
      <alignment horizontal="center" vertical="center"/>
    </xf>
    <xf numFmtId="0" fontId="30" fillId="0" borderId="42" xfId="0" applyFont="1" applyBorder="1" applyAlignment="1" applyProtection="1">
      <alignment horizontal="center" vertical="center"/>
    </xf>
    <xf numFmtId="0" fontId="0" fillId="6" borderId="43" xfId="0" applyFill="1" applyBorder="1" applyAlignment="1">
      <alignment horizontal="center" vertical="center"/>
    </xf>
    <xf numFmtId="0" fontId="0" fillId="0" borderId="42" xfId="0" applyBorder="1" applyAlignment="1" applyProtection="1">
      <alignment horizontal="center" vertical="center"/>
    </xf>
    <xf numFmtId="0" fontId="0" fillId="0" borderId="58" xfId="0" applyFill="1" applyBorder="1" applyAlignment="1" applyProtection="1">
      <alignment horizontal="center" vertical="center"/>
    </xf>
    <xf numFmtId="0" fontId="0" fillId="7" borderId="43" xfId="0" applyFill="1" applyBorder="1" applyAlignment="1">
      <alignment horizontal="center" vertical="center"/>
    </xf>
    <xf numFmtId="0" fontId="32" fillId="0" borderId="42" xfId="0" applyFont="1" applyBorder="1" applyAlignment="1">
      <alignment horizontal="center" vertical="center"/>
    </xf>
    <xf numFmtId="0" fontId="5" fillId="0" borderId="58" xfId="0" applyFont="1" applyFill="1" applyBorder="1" applyAlignment="1" applyProtection="1">
      <alignment horizontal="center" vertical="center"/>
    </xf>
    <xf numFmtId="0" fontId="33" fillId="0" borderId="42" xfId="0" applyFont="1" applyBorder="1" applyAlignment="1">
      <alignment horizontal="center" vertical="center"/>
    </xf>
    <xf numFmtId="0" fontId="30" fillId="0" borderId="0" xfId="0" applyFont="1" applyBorder="1" applyAlignment="1">
      <alignment vertical="center"/>
    </xf>
    <xf numFmtId="0" fontId="0" fillId="0" borderId="0" xfId="0" applyFill="1" applyBorder="1" applyAlignment="1">
      <alignment vertical="center"/>
    </xf>
    <xf numFmtId="0" fontId="0" fillId="0" borderId="41" xfId="0" applyFill="1" applyBorder="1" applyAlignment="1">
      <alignment horizontal="center" vertical="center"/>
    </xf>
    <xf numFmtId="0" fontId="28" fillId="0" borderId="42"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36" fillId="0" borderId="58" xfId="0" applyFont="1" applyFill="1" applyBorder="1" applyAlignment="1" applyProtection="1">
      <alignment horizontal="center" vertical="center"/>
    </xf>
    <xf numFmtId="0" fontId="37" fillId="0" borderId="42" xfId="0" applyFont="1" applyFill="1" applyBorder="1" applyAlignment="1">
      <alignment horizontal="center" vertical="center"/>
    </xf>
    <xf numFmtId="0" fontId="37" fillId="0" borderId="42" xfId="0" applyFont="1" applyBorder="1" applyAlignment="1">
      <alignment horizontal="center" vertical="center"/>
    </xf>
    <xf numFmtId="2" fontId="5" fillId="7" borderId="43" xfId="0" applyNumberFormat="1" applyFont="1" applyFill="1" applyBorder="1" applyAlignment="1">
      <alignment horizontal="center" vertical="center"/>
    </xf>
    <xf numFmtId="0" fontId="34" fillId="0" borderId="42" xfId="0" applyFont="1" applyBorder="1" applyAlignment="1">
      <alignment horizontal="center" vertical="center"/>
    </xf>
    <xf numFmtId="0" fontId="32" fillId="0" borderId="42" xfId="0" applyFont="1" applyFill="1" applyBorder="1" applyAlignment="1">
      <alignment horizontal="center" vertical="center"/>
    </xf>
    <xf numFmtId="0" fontId="15" fillId="7" borderId="43" xfId="0" applyFont="1" applyFill="1" applyBorder="1" applyAlignment="1">
      <alignment horizontal="center" vertical="center"/>
    </xf>
    <xf numFmtId="2" fontId="5" fillId="0" borderId="43" xfId="0" applyNumberFormat="1" applyFont="1" applyFill="1" applyBorder="1" applyAlignment="1">
      <alignment horizontal="center" vertical="center"/>
    </xf>
    <xf numFmtId="0" fontId="30" fillId="0" borderId="42" xfId="0" applyFont="1" applyFill="1" applyBorder="1" applyAlignment="1">
      <alignment horizontal="center" vertical="center"/>
    </xf>
    <xf numFmtId="2" fontId="28" fillId="7" borderId="43" xfId="0" applyNumberFormat="1" applyFont="1" applyFill="1" applyBorder="1" applyAlignment="1">
      <alignment horizontal="center" vertical="center"/>
    </xf>
    <xf numFmtId="0" fontId="10" fillId="0" borderId="42" xfId="0" applyFont="1" applyFill="1" applyBorder="1" applyAlignment="1">
      <alignment horizontal="center" vertical="center" wrapText="1"/>
    </xf>
    <xf numFmtId="0" fontId="5" fillId="0" borderId="43" xfId="0" applyFont="1" applyFill="1" applyBorder="1" applyAlignment="1">
      <alignment horizontal="center" vertical="center"/>
    </xf>
    <xf numFmtId="0" fontId="4" fillId="0" borderId="0" xfId="0" applyFont="1" applyAlignment="1"/>
    <xf numFmtId="0" fontId="34" fillId="0" borderId="42" xfId="0" applyFont="1" applyFill="1" applyBorder="1" applyAlignment="1">
      <alignment horizontal="center" vertical="center"/>
    </xf>
    <xf numFmtId="0" fontId="0" fillId="0" borderId="42" xfId="0" applyFill="1" applyBorder="1" applyAlignment="1" applyProtection="1">
      <alignment horizontal="center" vertical="top"/>
    </xf>
    <xf numFmtId="0" fontId="0" fillId="0" borderId="9" xfId="0" applyFill="1" applyBorder="1" applyAlignment="1" applyProtection="1">
      <alignment vertical="top" wrapText="1"/>
    </xf>
    <xf numFmtId="0" fontId="0" fillId="0" borderId="9" xfId="0" applyFill="1" applyBorder="1" applyAlignment="1" applyProtection="1">
      <alignment horizontal="center" vertical="top"/>
    </xf>
    <xf numFmtId="2" fontId="0" fillId="6" borderId="9" xfId="0" applyNumberFormat="1" applyFill="1" applyBorder="1" applyAlignment="1" applyProtection="1">
      <alignment horizontal="center" vertical="top"/>
      <protection locked="0"/>
    </xf>
    <xf numFmtId="0" fontId="0" fillId="0" borderId="9" xfId="0" applyBorder="1" applyAlignment="1" applyProtection="1">
      <alignment vertical="top" wrapText="1"/>
    </xf>
    <xf numFmtId="0" fontId="0" fillId="6" borderId="9" xfId="0" applyFill="1" applyBorder="1" applyAlignment="1">
      <alignment horizontal="center" vertical="top"/>
    </xf>
    <xf numFmtId="0" fontId="0" fillId="6" borderId="43" xfId="0" applyFill="1" applyBorder="1" applyAlignment="1">
      <alignment horizontal="center" vertical="top"/>
    </xf>
    <xf numFmtId="0" fontId="0" fillId="0" borderId="18" xfId="0" applyFill="1" applyBorder="1" applyAlignment="1" applyProtection="1">
      <alignment horizontal="center" vertical="center"/>
    </xf>
    <xf numFmtId="2" fontId="0" fillId="0" borderId="24" xfId="0" applyNumberFormat="1" applyFill="1" applyBorder="1" applyAlignment="1">
      <alignment horizontal="center" vertical="center"/>
    </xf>
    <xf numFmtId="0" fontId="30" fillId="0" borderId="42" xfId="0" applyFont="1" applyBorder="1" applyAlignment="1">
      <alignment horizontal="center" vertical="top"/>
    </xf>
    <xf numFmtId="0" fontId="5" fillId="0" borderId="9" xfId="0" applyFont="1" applyFill="1" applyBorder="1" applyAlignment="1">
      <alignment vertical="top" wrapText="1"/>
    </xf>
    <xf numFmtId="0" fontId="0" fillId="0" borderId="9" xfId="0" applyFill="1" applyBorder="1" applyAlignment="1">
      <alignment horizontal="center" vertical="top"/>
    </xf>
    <xf numFmtId="0" fontId="38" fillId="0" borderId="42" xfId="0" applyFont="1" applyBorder="1" applyAlignment="1">
      <alignment horizontal="center" vertical="center"/>
    </xf>
    <xf numFmtId="0" fontId="38" fillId="0" borderId="9" xfId="0" applyFont="1" applyBorder="1" applyAlignment="1">
      <alignment vertical="center" wrapText="1"/>
    </xf>
    <xf numFmtId="0" fontId="0" fillId="0" borderId="0" xfId="0" applyFont="1"/>
    <xf numFmtId="0" fontId="9" fillId="0" borderId="0" xfId="0" applyFont="1"/>
    <xf numFmtId="0" fontId="4" fillId="0" borderId="9" xfId="0" applyFont="1" applyBorder="1" applyAlignment="1">
      <alignment horizontal="center"/>
    </xf>
    <xf numFmtId="0" fontId="4" fillId="0" borderId="9" xfId="0" applyFont="1" applyBorder="1" applyAlignment="1">
      <alignment horizontal="left"/>
    </xf>
    <xf numFmtId="0" fontId="6" fillId="0" borderId="9" xfId="0" applyFont="1" applyBorder="1"/>
    <xf numFmtId="0" fontId="6" fillId="0" borderId="9" xfId="0" applyFont="1" applyFill="1" applyBorder="1"/>
    <xf numFmtId="0" fontId="0" fillId="0" borderId="9" xfId="0" applyFill="1" applyBorder="1"/>
    <xf numFmtId="0" fontId="0" fillId="0" borderId="9" xfId="0" applyFill="1" applyBorder="1" applyAlignment="1">
      <alignment horizontal="left"/>
    </xf>
    <xf numFmtId="0" fontId="5" fillId="0" borderId="9" xfId="0" applyFont="1" applyFill="1" applyBorder="1" applyAlignment="1">
      <alignment horizontal="left"/>
    </xf>
    <xf numFmtId="2" fontId="5" fillId="6" borderId="9" xfId="0" applyNumberFormat="1" applyFont="1" applyFill="1" applyBorder="1" applyAlignment="1" applyProtection="1">
      <alignment horizontal="center" vertical="center"/>
      <protection locked="0"/>
    </xf>
    <xf numFmtId="0" fontId="0" fillId="0" borderId="9" xfId="0" applyFill="1" applyBorder="1" applyAlignment="1">
      <alignment horizontal="center"/>
    </xf>
    <xf numFmtId="0" fontId="6" fillId="0" borderId="9" xfId="0" applyFont="1" applyBorder="1" applyAlignment="1">
      <alignment horizontal="center"/>
    </xf>
    <xf numFmtId="0" fontId="5" fillId="0" borderId="9" xfId="0" applyFont="1" applyFill="1" applyBorder="1" applyAlignment="1">
      <alignment wrapText="1"/>
    </xf>
    <xf numFmtId="0" fontId="0" fillId="0" borderId="0" xfId="0"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0" xfId="0" applyBorder="1" applyAlignment="1">
      <alignment horizontal="left" vertical="center" wrapText="1"/>
    </xf>
    <xf numFmtId="0" fontId="0" fillId="13" borderId="0" xfId="0" applyFill="1" applyBorder="1" applyAlignment="1">
      <alignment horizontal="left"/>
    </xf>
    <xf numFmtId="0" fontId="0" fillId="13" borderId="0" xfId="0" applyFill="1" applyBorder="1" applyAlignment="1">
      <alignment horizontal="center"/>
    </xf>
    <xf numFmtId="0" fontId="0" fillId="13" borderId="0" xfId="0" applyFill="1" applyBorder="1"/>
    <xf numFmtId="0" fontId="5" fillId="4" borderId="9" xfId="0" applyFont="1" applyFill="1" applyBorder="1" applyAlignment="1">
      <alignment horizontal="center"/>
    </xf>
    <xf numFmtId="0" fontId="5" fillId="4" borderId="15" xfId="0" applyFont="1" applyFill="1" applyBorder="1" applyAlignment="1">
      <alignment horizontal="center" vertical="center" wrapText="1"/>
    </xf>
    <xf numFmtId="0" fontId="5" fillId="5" borderId="9" xfId="0" applyFont="1" applyFill="1" applyBorder="1" applyAlignment="1">
      <alignment horizontal="center"/>
    </xf>
    <xf numFmtId="0" fontId="5" fillId="5" borderId="9" xfId="0" applyFont="1" applyFill="1" applyBorder="1" applyAlignment="1">
      <alignment horizontal="center" wrapText="1"/>
    </xf>
    <xf numFmtId="0" fontId="5" fillId="5" borderId="15" xfId="0" applyFont="1" applyFill="1" applyBorder="1" applyAlignment="1">
      <alignment horizontal="center" vertical="center" wrapText="1"/>
    </xf>
    <xf numFmtId="0" fontId="26" fillId="0" borderId="0" xfId="0" applyFont="1" applyAlignment="1">
      <alignment horizontal="center"/>
    </xf>
    <xf numFmtId="0" fontId="0" fillId="6" borderId="9" xfId="0" applyFont="1" applyFill="1" applyBorder="1" applyAlignment="1">
      <alignment horizontal="center"/>
    </xf>
    <xf numFmtId="0" fontId="0" fillId="6" borderId="9" xfId="0" applyFill="1" applyBorder="1" applyAlignment="1">
      <alignment horizontal="center"/>
    </xf>
    <xf numFmtId="0" fontId="0" fillId="0" borderId="9" xfId="0" applyFont="1" applyFill="1" applyBorder="1" applyAlignment="1">
      <alignment horizontal="center"/>
    </xf>
    <xf numFmtId="0" fontId="0" fillId="0" borderId="0" xfId="0" applyFill="1" applyAlignment="1">
      <alignment horizontal="center"/>
    </xf>
    <xf numFmtId="0" fontId="0" fillId="0" borderId="9" xfId="0" applyFill="1" applyBorder="1" applyAlignment="1">
      <alignment horizontal="left" indent="2"/>
    </xf>
    <xf numFmtId="0" fontId="0" fillId="0" borderId="9" xfId="0" applyFont="1" applyFill="1" applyBorder="1" applyAlignment="1">
      <alignment horizontal="center" vertical="center" wrapText="1"/>
    </xf>
    <xf numFmtId="0" fontId="0" fillId="0" borderId="26" xfId="0" applyFont="1" applyFill="1" applyBorder="1" applyAlignment="1">
      <alignment horizontal="center" vertical="center"/>
    </xf>
    <xf numFmtId="0" fontId="5" fillId="0" borderId="9" xfId="0" applyFont="1" applyFill="1" applyBorder="1" applyAlignment="1">
      <alignment horizontal="center"/>
    </xf>
    <xf numFmtId="0" fontId="4" fillId="0" borderId="9" xfId="0" applyFont="1" applyFill="1" applyBorder="1" applyAlignment="1">
      <alignment horizontal="center" vertical="center"/>
    </xf>
    <xf numFmtId="0" fontId="6" fillId="0" borderId="9" xfId="0" applyFont="1" applyFill="1" applyBorder="1" applyAlignment="1">
      <alignment horizontal="center"/>
    </xf>
    <xf numFmtId="0" fontId="0" fillId="0" borderId="9" xfId="0" applyFont="1" applyFill="1" applyBorder="1" applyAlignment="1"/>
    <xf numFmtId="0" fontId="0" fillId="0" borderId="9" xfId="0" applyFill="1" applyBorder="1" applyAlignment="1"/>
    <xf numFmtId="0" fontId="5" fillId="0" borderId="9" xfId="0" applyFont="1" applyFill="1" applyBorder="1" applyAlignment="1"/>
    <xf numFmtId="0" fontId="15" fillId="0" borderId="9" xfId="0" applyFont="1" applyFill="1" applyBorder="1" applyAlignment="1">
      <alignment vertical="top" wrapText="1"/>
    </xf>
    <xf numFmtId="0" fontId="5" fillId="6" borderId="9" xfId="0" applyFont="1" applyFill="1" applyBorder="1" applyAlignment="1">
      <alignment horizontal="center"/>
    </xf>
    <xf numFmtId="0" fontId="0" fillId="0" borderId="9" xfId="0" applyFill="1" applyBorder="1" applyAlignment="1">
      <alignment wrapText="1"/>
    </xf>
    <xf numFmtId="0" fontId="5" fillId="0" borderId="15" xfId="0" applyFont="1" applyFill="1" applyBorder="1" applyAlignment="1">
      <alignment wrapText="1"/>
    </xf>
    <xf numFmtId="0" fontId="4" fillId="0" borderId="9" xfId="0" applyFont="1" applyFill="1" applyBorder="1" applyAlignment="1"/>
    <xf numFmtId="0" fontId="26" fillId="0" borderId="9" xfId="0" applyFont="1" applyFill="1" applyBorder="1" applyAlignment="1"/>
    <xf numFmtId="0" fontId="15" fillId="0" borderId="9" xfId="0" applyFont="1" applyFill="1" applyBorder="1" applyAlignment="1"/>
    <xf numFmtId="0" fontId="15" fillId="0" borderId="9" xfId="0" applyFont="1" applyFill="1" applyBorder="1" applyAlignment="1">
      <alignment wrapText="1"/>
    </xf>
    <xf numFmtId="0" fontId="5" fillId="5" borderId="9" xfId="0" applyFont="1" applyFill="1" applyBorder="1" applyAlignment="1"/>
    <xf numFmtId="0" fontId="5" fillId="4" borderId="9" xfId="0" applyFont="1" applyFill="1" applyBorder="1" applyAlignment="1"/>
    <xf numFmtId="0" fontId="8" fillId="0" borderId="9" xfId="0" applyFont="1" applyFill="1" applyBorder="1" applyAlignment="1"/>
    <xf numFmtId="0" fontId="6" fillId="0" borderId="9" xfId="0" applyFont="1" applyFill="1" applyBorder="1" applyAlignment="1"/>
    <xf numFmtId="0" fontId="5" fillId="0" borderId="0" xfId="0" applyFont="1" applyBorder="1" applyAlignment="1">
      <alignment vertical="center"/>
    </xf>
    <xf numFmtId="0" fontId="0" fillId="13" borderId="0" xfId="0" applyFill="1" applyBorder="1" applyAlignment="1"/>
    <xf numFmtId="0" fontId="5" fillId="13" borderId="0" xfId="0" applyFont="1" applyFill="1" applyBorder="1" applyAlignment="1">
      <alignment vertical="center"/>
    </xf>
    <xf numFmtId="0" fontId="28" fillId="0" borderId="9" xfId="0" applyFont="1" applyFill="1" applyBorder="1" applyAlignment="1">
      <alignment wrapText="1"/>
    </xf>
    <xf numFmtId="0" fontId="5" fillId="0" borderId="0" xfId="0" applyFont="1" applyBorder="1" applyAlignment="1">
      <alignment horizontal="left"/>
    </xf>
    <xf numFmtId="0" fontId="5" fillId="0" borderId="9" xfId="0" applyFont="1" applyBorder="1" applyAlignment="1">
      <alignment vertical="center"/>
    </xf>
    <xf numFmtId="0" fontId="5" fillId="0" borderId="9" xfId="0" applyFont="1" applyBorder="1" applyAlignment="1">
      <alignment horizontal="left" vertical="center"/>
    </xf>
    <xf numFmtId="0" fontId="5" fillId="0" borderId="9" xfId="0" applyFont="1" applyBorder="1" applyAlignment="1">
      <alignment horizontal="left" vertical="top" wrapText="1"/>
    </xf>
    <xf numFmtId="0" fontId="39" fillId="0" borderId="0" xfId="0" applyFont="1"/>
    <xf numFmtId="0" fontId="0" fillId="0" borderId="15" xfId="0" applyBorder="1"/>
    <xf numFmtId="0" fontId="39" fillId="0" borderId="0" xfId="0" applyFont="1" applyBorder="1"/>
    <xf numFmtId="0" fontId="39" fillId="0" borderId="0" xfId="0" applyFont="1" applyBorder="1" applyAlignment="1">
      <alignment horizontal="left"/>
    </xf>
    <xf numFmtId="0" fontId="0" fillId="0" borderId="40" xfId="0" applyBorder="1"/>
    <xf numFmtId="0" fontId="0" fillId="0" borderId="38" xfId="0" applyBorder="1"/>
    <xf numFmtId="0" fontId="39" fillId="0" borderId="18" xfId="0" applyFont="1" applyBorder="1" applyAlignment="1">
      <alignment horizontal="left"/>
    </xf>
    <xf numFmtId="0" fontId="0" fillId="0" borderId="11" xfId="0" applyBorder="1"/>
    <xf numFmtId="0" fontId="0" fillId="0" borderId="37" xfId="0" applyBorder="1"/>
    <xf numFmtId="0" fontId="0" fillId="0" borderId="12" xfId="0" applyBorder="1"/>
    <xf numFmtId="0" fontId="0" fillId="0" borderId="16" xfId="0" applyBorder="1"/>
    <xf numFmtId="0" fontId="39" fillId="0" borderId="0" xfId="0" applyFont="1" applyBorder="1" applyAlignment="1">
      <alignment horizontal="center"/>
    </xf>
    <xf numFmtId="0" fontId="40" fillId="0" borderId="15" xfId="0" applyFont="1" applyBorder="1"/>
    <xf numFmtId="0" fontId="40" fillId="0" borderId="16" xfId="0" applyFont="1" applyBorder="1"/>
    <xf numFmtId="0" fontId="0" fillId="0" borderId="32" xfId="0" applyBorder="1"/>
    <xf numFmtId="0" fontId="39" fillId="0" borderId="27" xfId="0" applyFont="1" applyBorder="1"/>
    <xf numFmtId="0" fontId="39" fillId="0" borderId="17" xfId="0" applyFont="1" applyBorder="1"/>
    <xf numFmtId="0" fontId="0" fillId="0" borderId="29" xfId="0" applyBorder="1"/>
    <xf numFmtId="0" fontId="40" fillId="0" borderId="0" xfId="0" applyFont="1" applyBorder="1"/>
    <xf numFmtId="0" fontId="39" fillId="0" borderId="11" xfId="0" applyFont="1" applyBorder="1"/>
    <xf numFmtId="0" fontId="39" fillId="0" borderId="12" xfId="0" applyFont="1" applyBorder="1" applyAlignment="1">
      <alignment horizontal="left"/>
    </xf>
    <xf numFmtId="0" fontId="39" fillId="0" borderId="17" xfId="0" applyFont="1" applyBorder="1" applyAlignment="1">
      <alignment horizontal="left"/>
    </xf>
    <xf numFmtId="0" fontId="39" fillId="0" borderId="13" xfId="0" applyFont="1" applyBorder="1"/>
    <xf numFmtId="0" fontId="39" fillId="0" borderId="14" xfId="0" applyFont="1" applyBorder="1" applyAlignment="1">
      <alignment horizontal="left"/>
    </xf>
    <xf numFmtId="0" fontId="40" fillId="0" borderId="12" xfId="0" applyFont="1" applyBorder="1"/>
    <xf numFmtId="0" fontId="40" fillId="0" borderId="14" xfId="0" applyFont="1" applyBorder="1"/>
    <xf numFmtId="0" fontId="39" fillId="0" borderId="11" xfId="0" applyFont="1" applyBorder="1" applyAlignment="1">
      <alignment horizontal="left"/>
    </xf>
    <xf numFmtId="0" fontId="39" fillId="0" borderId="27" xfId="0" applyFont="1" applyBorder="1" applyAlignment="1">
      <alignment horizontal="left"/>
    </xf>
    <xf numFmtId="0" fontId="39" fillId="0" borderId="13" xfId="0" applyFont="1" applyBorder="1" applyAlignment="1">
      <alignment horizontal="left"/>
    </xf>
    <xf numFmtId="0" fontId="0" fillId="6" borderId="13" xfId="0" applyFill="1" applyBorder="1"/>
    <xf numFmtId="0" fontId="0" fillId="6" borderId="0" xfId="0" applyFill="1" applyBorder="1"/>
    <xf numFmtId="0" fontId="41" fillId="0" borderId="0" xfId="0" applyFont="1"/>
    <xf numFmtId="0" fontId="42" fillId="0" borderId="0" xfId="0" applyFont="1"/>
    <xf numFmtId="0" fontId="5" fillId="0" borderId="40" xfId="0" applyFont="1" applyBorder="1" applyAlignment="1">
      <alignment horizontal="center"/>
    </xf>
    <xf numFmtId="0" fontId="5" fillId="0" borderId="39" xfId="0" applyFont="1" applyBorder="1" applyAlignment="1">
      <alignment horizontal="center"/>
    </xf>
    <xf numFmtId="0" fontId="5" fillId="0" borderId="38"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0" fillId="0" borderId="41" xfId="0" applyBorder="1" applyAlignment="1">
      <alignment vertical="center"/>
    </xf>
    <xf numFmtId="0" fontId="2" fillId="0" borderId="0" xfId="0" applyFont="1" applyAlignment="1">
      <alignment horizontal="left" vertical="center" indent="10"/>
    </xf>
    <xf numFmtId="0" fontId="2" fillId="0" borderId="0" xfId="0" applyFont="1" applyAlignment="1">
      <alignment horizontal="left" vertical="center" indent="2"/>
    </xf>
    <xf numFmtId="0" fontId="2" fillId="0" borderId="0" xfId="0" applyFont="1"/>
    <xf numFmtId="0" fontId="2" fillId="0" borderId="0" xfId="0" applyFont="1" applyAlignment="1">
      <alignment horizontal="left" vertical="center" indent="13"/>
    </xf>
    <xf numFmtId="0" fontId="1" fillId="0" borderId="41" xfId="0" applyFont="1" applyBorder="1" applyAlignment="1">
      <alignment horizontal="center"/>
    </xf>
    <xf numFmtId="0" fontId="1" fillId="0" borderId="0" xfId="0" applyFont="1" applyBorder="1" applyAlignment="1">
      <alignment horizontal="left"/>
    </xf>
    <xf numFmtId="164" fontId="0" fillId="7" borderId="9" xfId="0" applyNumberFormat="1" applyFill="1" applyBorder="1" applyAlignment="1">
      <alignment vertical="top"/>
    </xf>
    <xf numFmtId="0" fontId="0" fillId="0" borderId="41" xfId="0" applyBorder="1" applyAlignment="1">
      <alignment horizontal="left" vertical="top" wrapText="1"/>
    </xf>
    <xf numFmtId="0" fontId="0" fillId="0" borderId="41" xfId="0"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vertical="center"/>
    </xf>
    <xf numFmtId="0" fontId="0" fillId="0" borderId="0" xfId="0" applyFont="1" applyAlignment="1">
      <alignment horizontal="left" vertical="top"/>
    </xf>
    <xf numFmtId="0" fontId="0" fillId="14" borderId="0" xfId="0" applyFill="1"/>
    <xf numFmtId="0" fontId="0" fillId="14" borderId="9" xfId="0" applyFill="1" applyBorder="1"/>
    <xf numFmtId="165" fontId="2" fillId="0" borderId="9" xfId="0" applyNumberFormat="1" applyFont="1" applyBorder="1" applyAlignment="1">
      <alignment horizontal="right" vertical="center" wrapText="1"/>
    </xf>
    <xf numFmtId="0" fontId="2" fillId="7" borderId="9" xfId="0" applyFont="1" applyFill="1" applyBorder="1" applyAlignment="1">
      <alignment horizontal="center" vertical="top" wrapText="1"/>
    </xf>
    <xf numFmtId="0" fontId="2" fillId="0" borderId="43" xfId="0" quotePrefix="1" applyFont="1" applyFill="1" applyBorder="1" applyAlignment="1">
      <alignment horizontal="center" vertical="top" wrapText="1"/>
    </xf>
    <xf numFmtId="0" fontId="4" fillId="8" borderId="0" xfId="0" applyFont="1" applyFill="1" applyAlignment="1">
      <alignment vertical="center"/>
    </xf>
    <xf numFmtId="0" fontId="0" fillId="8" borderId="0" xfId="0" applyFill="1"/>
    <xf numFmtId="0" fontId="0" fillId="8" borderId="0" xfId="0" applyFill="1" applyAlignment="1">
      <alignment horizontal="center"/>
    </xf>
    <xf numFmtId="0" fontId="17" fillId="8" borderId="0" xfId="0" applyFont="1" applyFill="1" applyAlignment="1">
      <alignment vertical="center"/>
    </xf>
    <xf numFmtId="0" fontId="1" fillId="8" borderId="0" xfId="0" applyFont="1" applyFill="1" applyAlignment="1">
      <alignment horizontal="center" vertical="center"/>
    </xf>
    <xf numFmtId="0" fontId="4" fillId="8" borderId="0" xfId="0" applyFont="1" applyFill="1"/>
    <xf numFmtId="0" fontId="6" fillId="8" borderId="0" xfId="0" applyFont="1" applyFill="1"/>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43" fillId="0" borderId="0" xfId="0" applyFont="1" applyBorder="1" applyAlignment="1" applyProtection="1">
      <alignment horizontal="right" vertical="center"/>
    </xf>
    <xf numFmtId="0" fontId="43" fillId="0" borderId="0" xfId="0" applyFont="1" applyBorder="1" applyAlignment="1" applyProtection="1">
      <alignment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5" fillId="7" borderId="9" xfId="0" applyFont="1" applyFill="1" applyBorder="1" applyAlignment="1">
      <alignment horizontal="center" vertical="center"/>
    </xf>
    <xf numFmtId="2" fontId="5" fillId="7" borderId="9" xfId="0" applyNumberFormat="1" applyFont="1" applyFill="1" applyBorder="1" applyAlignment="1">
      <alignment horizontal="center" vertical="center"/>
    </xf>
    <xf numFmtId="0" fontId="0" fillId="0" borderId="0" xfId="0" applyBorder="1" applyAlignment="1">
      <alignment horizontal="left" vertical="top" wrapText="1"/>
    </xf>
    <xf numFmtId="0" fontId="44" fillId="15" borderId="9" xfId="0" applyFont="1" applyFill="1" applyBorder="1" applyAlignment="1" applyProtection="1">
      <alignment horizontal="center" vertical="center" wrapText="1"/>
    </xf>
    <xf numFmtId="0" fontId="44" fillId="15" borderId="9" xfId="0" applyFont="1" applyFill="1" applyBorder="1" applyAlignment="1" applyProtection="1">
      <alignment vertical="center" wrapText="1"/>
    </xf>
    <xf numFmtId="0" fontId="45" fillId="0" borderId="9" xfId="0" applyFont="1" applyBorder="1" applyAlignment="1" applyProtection="1">
      <alignment horizontal="center" vertical="center" wrapText="1"/>
    </xf>
    <xf numFmtId="0" fontId="45" fillId="0" borderId="9" xfId="0" applyFont="1" applyBorder="1" applyAlignment="1" applyProtection="1">
      <alignment vertical="center" wrapText="1"/>
    </xf>
    <xf numFmtId="0" fontId="45" fillId="0" borderId="9" xfId="0" applyFont="1" applyBorder="1" applyAlignment="1" applyProtection="1">
      <alignment vertical="center" wrapText="1"/>
      <protection locked="0"/>
    </xf>
    <xf numFmtId="0" fontId="45" fillId="0" borderId="9" xfId="0" applyFont="1" applyBorder="1" applyAlignment="1" applyProtection="1">
      <alignment horizontal="justify" vertical="center" wrapText="1"/>
    </xf>
    <xf numFmtId="0" fontId="44" fillId="15" borderId="9" xfId="0" applyFont="1" applyFill="1" applyBorder="1" applyAlignment="1" applyProtection="1">
      <alignment horizontal="center" vertical="center" wrapText="1"/>
      <protection locked="0"/>
    </xf>
    <xf numFmtId="0" fontId="48" fillId="0" borderId="9"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xf>
    <xf numFmtId="0" fontId="48" fillId="0" borderId="9" xfId="0" applyFont="1" applyBorder="1" applyAlignment="1" applyProtection="1">
      <alignment vertical="center" wrapText="1"/>
    </xf>
    <xf numFmtId="0" fontId="48" fillId="0" borderId="9" xfId="0" applyFont="1" applyBorder="1" applyAlignment="1" applyProtection="1">
      <alignment horizontal="center" vertical="center" wrapText="1"/>
    </xf>
    <xf numFmtId="0" fontId="49" fillId="0" borderId="9" xfId="0" applyFont="1" applyBorder="1" applyAlignment="1" applyProtection="1">
      <alignment vertical="center" wrapText="1"/>
    </xf>
    <xf numFmtId="2" fontId="45" fillId="0" borderId="9" xfId="0" applyNumberFormat="1" applyFont="1" applyBorder="1" applyAlignment="1" applyProtection="1">
      <alignment horizontal="center" vertical="center" wrapText="1"/>
      <protection locked="0"/>
    </xf>
    <xf numFmtId="0" fontId="49" fillId="0" borderId="9" xfId="0" applyFont="1" applyBorder="1" applyAlignment="1" applyProtection="1">
      <alignment horizontal="center" vertical="center" wrapText="1"/>
    </xf>
    <xf numFmtId="0" fontId="45" fillId="0" borderId="9"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4" fillId="0" borderId="9" xfId="0" applyFont="1" applyBorder="1" applyAlignment="1" applyProtection="1">
      <alignment vertical="center" wrapText="1"/>
      <protection locked="0"/>
    </xf>
    <xf numFmtId="0" fontId="45" fillId="0" borderId="9" xfId="0" applyFont="1" applyBorder="1" applyAlignment="1" applyProtection="1">
      <alignment horizontal="center" vertical="center"/>
      <protection locked="0"/>
    </xf>
    <xf numFmtId="0" fontId="49" fillId="0" borderId="9" xfId="0" applyFont="1" applyBorder="1" applyAlignment="1" applyProtection="1">
      <alignment vertical="center" wrapText="1"/>
      <protection locked="0"/>
    </xf>
    <xf numFmtId="0" fontId="48" fillId="16" borderId="9" xfId="0" applyFont="1" applyFill="1" applyBorder="1" applyAlignment="1" applyProtection="1">
      <alignment horizontal="center" vertical="center" wrapText="1"/>
      <protection locked="0"/>
    </xf>
    <xf numFmtId="0" fontId="48" fillId="0" borderId="9"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0" xfId="0" applyFont="1" applyBorder="1" applyAlignment="1" applyProtection="1">
      <alignment vertical="center" wrapText="1"/>
    </xf>
    <xf numFmtId="0" fontId="52" fillId="0" borderId="0" xfId="0" applyFont="1" applyAlignment="1" applyProtection="1">
      <alignment horizontal="left" vertical="center"/>
      <protection locked="0"/>
    </xf>
    <xf numFmtId="0" fontId="53" fillId="0" borderId="0" xfId="0" applyFont="1" applyAlignment="1" applyProtection="1">
      <alignment horizontal="left"/>
      <protection locked="0"/>
    </xf>
    <xf numFmtId="0" fontId="0" fillId="0" borderId="0" xfId="0" applyProtection="1">
      <protection locked="0"/>
    </xf>
    <xf numFmtId="0" fontId="53" fillId="0" borderId="0" xfId="0" applyFont="1" applyAlignment="1" applyProtection="1">
      <alignment wrapText="1"/>
      <protection locked="0"/>
    </xf>
    <xf numFmtId="0" fontId="0" fillId="0" borderId="0" xfId="0" applyBorder="1" applyProtection="1">
      <protection locked="0"/>
    </xf>
    <xf numFmtId="0" fontId="57" fillId="18" borderId="9" xfId="0" applyFont="1" applyFill="1" applyBorder="1" applyAlignment="1">
      <alignment horizontal="center" vertical="center" wrapText="1"/>
    </xf>
    <xf numFmtId="0" fontId="57" fillId="18" borderId="9" xfId="0" applyFont="1" applyFill="1" applyBorder="1" applyAlignment="1">
      <alignment horizontal="left" vertical="center"/>
    </xf>
    <xf numFmtId="0" fontId="57" fillId="18" borderId="15" xfId="0" applyFont="1" applyFill="1" applyBorder="1" applyAlignment="1">
      <alignment horizontal="center" vertical="center" wrapText="1"/>
    </xf>
    <xf numFmtId="0" fontId="57" fillId="18" borderId="9" xfId="0" applyFont="1" applyFill="1" applyBorder="1" applyAlignment="1">
      <alignment horizontal="left" vertical="center" wrapText="1"/>
    </xf>
    <xf numFmtId="0" fontId="58" fillId="18" borderId="9" xfId="0" applyFont="1" applyFill="1" applyBorder="1" applyAlignment="1">
      <alignment horizontal="left" vertical="center"/>
    </xf>
    <xf numFmtId="0" fontId="58" fillId="18" borderId="9" xfId="0" applyFont="1" applyFill="1" applyBorder="1" applyAlignment="1">
      <alignment vertical="center"/>
    </xf>
    <xf numFmtId="0" fontId="58" fillId="18" borderId="26" xfId="0" applyFont="1" applyFill="1" applyBorder="1" applyAlignment="1">
      <alignment horizontal="left" vertical="center"/>
    </xf>
    <xf numFmtId="0" fontId="57" fillId="18" borderId="16" xfId="0" applyFont="1" applyFill="1" applyBorder="1" applyAlignment="1">
      <alignment horizontal="center" vertical="center" wrapText="1"/>
    </xf>
    <xf numFmtId="0" fontId="0" fillId="18" borderId="0" xfId="0" applyFill="1"/>
    <xf numFmtId="1" fontId="45" fillId="0" borderId="9" xfId="0" applyNumberFormat="1" applyFont="1" applyBorder="1" applyAlignment="1" applyProtection="1">
      <alignment horizontal="center" vertical="center" wrapText="1"/>
      <protection locked="0"/>
    </xf>
    <xf numFmtId="0" fontId="45" fillId="0" borderId="9" xfId="0" applyFont="1" applyBorder="1" applyAlignment="1" applyProtection="1">
      <alignment horizontal="center" vertical="center"/>
    </xf>
    <xf numFmtId="0" fontId="45" fillId="0" borderId="9" xfId="0" applyFont="1" applyBorder="1" applyAlignment="1" applyProtection="1">
      <alignment horizontal="center" vertical="center" wrapText="1"/>
    </xf>
    <xf numFmtId="0" fontId="5" fillId="4" borderId="15" xfId="0" applyFont="1" applyFill="1" applyBorder="1" applyAlignment="1">
      <alignment horizontal="center" wrapText="1"/>
    </xf>
    <xf numFmtId="0" fontId="45" fillId="0" borderId="9" xfId="0" applyFont="1" applyBorder="1" applyAlignment="1" applyProtection="1">
      <alignment horizontal="left" vertical="center"/>
    </xf>
    <xf numFmtId="2" fontId="0" fillId="8" borderId="9" xfId="0" applyNumberFormat="1" applyFill="1" applyBorder="1" applyAlignment="1" applyProtection="1">
      <alignment horizontal="center" vertical="center"/>
      <protection locked="0"/>
    </xf>
    <xf numFmtId="0" fontId="2" fillId="0" borderId="15" xfId="0" applyFont="1" applyBorder="1" applyAlignment="1">
      <alignment horizontal="center" vertical="center" wrapText="1"/>
    </xf>
    <xf numFmtId="2" fontId="0" fillId="8" borderId="9" xfId="0" applyNumberFormat="1" applyFill="1" applyBorder="1" applyAlignment="1">
      <alignment horizontal="center" vertical="center"/>
    </xf>
    <xf numFmtId="2" fontId="0" fillId="8" borderId="43" xfId="0" applyNumberFormat="1" applyFill="1" applyBorder="1" applyAlignment="1" applyProtection="1">
      <alignment horizontal="center" vertical="center"/>
      <protection locked="0"/>
    </xf>
    <xf numFmtId="0" fontId="0" fillId="8" borderId="43" xfId="0" applyFill="1" applyBorder="1" applyAlignment="1">
      <alignment horizontal="center" vertical="center"/>
    </xf>
    <xf numFmtId="0" fontId="15" fillId="8" borderId="43" xfId="0" applyFont="1" applyFill="1" applyBorder="1" applyAlignment="1">
      <alignment horizontal="center" vertical="center"/>
    </xf>
    <xf numFmtId="0" fontId="2" fillId="6" borderId="26" xfId="0" applyFont="1" applyFill="1" applyBorder="1" applyAlignment="1">
      <alignment vertical="center" wrapText="1"/>
    </xf>
    <xf numFmtId="164" fontId="0" fillId="7" borderId="9" xfId="0" applyNumberFormat="1" applyFill="1" applyBorder="1" applyAlignment="1">
      <alignment horizontal="center" vertical="center"/>
    </xf>
    <xf numFmtId="165" fontId="0" fillId="7" borderId="9" xfId="0" applyNumberFormat="1" applyFill="1" applyBorder="1" applyAlignment="1">
      <alignment horizontal="center" vertical="top"/>
    </xf>
    <xf numFmtId="165" fontId="0" fillId="7" borderId="16" xfId="0" applyNumberFormat="1" applyFill="1" applyBorder="1" applyAlignment="1">
      <alignment horizontal="center" vertical="center"/>
    </xf>
    <xf numFmtId="165" fontId="0" fillId="7" borderId="9" xfId="0" applyNumberFormat="1" applyFill="1" applyBorder="1" applyAlignment="1">
      <alignment horizontal="center" vertical="center"/>
    </xf>
    <xf numFmtId="0" fontId="0" fillId="0" borderId="9" xfId="0" applyFont="1" applyBorder="1" applyAlignment="1">
      <alignment horizontal="left" vertical="top"/>
    </xf>
    <xf numFmtId="2" fontId="0" fillId="19" borderId="9" xfId="0" applyNumberFormat="1" applyFill="1" applyBorder="1" applyAlignment="1" applyProtection="1">
      <alignment horizontal="center" vertical="center"/>
      <protection locked="0"/>
    </xf>
    <xf numFmtId="0" fontId="0" fillId="8" borderId="9" xfId="0" applyFill="1" applyBorder="1" applyAlignment="1">
      <alignment horizontal="center" vertical="center"/>
    </xf>
    <xf numFmtId="2" fontId="0" fillId="19" borderId="43" xfId="0" applyNumberFormat="1" applyFill="1" applyBorder="1" applyAlignment="1" applyProtection="1">
      <alignment horizontal="center" vertical="center"/>
      <protection locked="0"/>
    </xf>
    <xf numFmtId="2" fontId="0" fillId="13" borderId="9" xfId="0" applyNumberFormat="1" applyFill="1" applyBorder="1" applyAlignment="1" applyProtection="1">
      <alignment horizontal="center" vertical="center"/>
      <protection locked="0"/>
    </xf>
    <xf numFmtId="2" fontId="0" fillId="13" borderId="43" xfId="0" applyNumberFormat="1" applyFill="1" applyBorder="1" applyAlignment="1" applyProtection="1">
      <alignment horizontal="center" vertical="center"/>
      <protection locked="0"/>
    </xf>
    <xf numFmtId="2" fontId="0" fillId="20" borderId="9" xfId="0" applyNumberFormat="1" applyFill="1" applyBorder="1" applyAlignment="1" applyProtection="1">
      <alignment horizontal="center" vertical="center"/>
      <protection locked="0"/>
    </xf>
    <xf numFmtId="2" fontId="0" fillId="20" borderId="43" xfId="0" applyNumberFormat="1" applyFill="1" applyBorder="1" applyAlignment="1" applyProtection="1">
      <alignment horizontal="center" vertical="center"/>
      <protection locked="0"/>
    </xf>
    <xf numFmtId="0" fontId="0" fillId="19" borderId="9" xfId="0" applyFill="1" applyBorder="1" applyAlignment="1">
      <alignment horizontal="center" vertical="center"/>
    </xf>
    <xf numFmtId="0" fontId="0" fillId="21" borderId="0" xfId="0" applyFill="1"/>
    <xf numFmtId="0" fontId="0" fillId="8" borderId="9" xfId="0" applyFill="1" applyBorder="1"/>
    <xf numFmtId="0" fontId="45" fillId="0" borderId="9" xfId="0" applyFont="1" applyBorder="1" applyAlignment="1" applyProtection="1">
      <alignment horizontal="center" vertical="center" wrapText="1"/>
    </xf>
    <xf numFmtId="0" fontId="58" fillId="6" borderId="25" xfId="0" applyFont="1" applyFill="1" applyBorder="1" applyAlignment="1" applyProtection="1">
      <alignment horizontal="center" vertical="center"/>
    </xf>
    <xf numFmtId="0" fontId="58" fillId="6" borderId="9" xfId="0" applyFont="1" applyFill="1" applyBorder="1" applyAlignment="1">
      <alignment vertical="center"/>
    </xf>
    <xf numFmtId="0" fontId="58" fillId="6" borderId="9" xfId="0" applyFont="1" applyFill="1" applyBorder="1" applyAlignment="1" applyProtection="1">
      <alignment horizontal="center" vertical="center"/>
      <protection locked="0"/>
    </xf>
    <xf numFmtId="0" fontId="58" fillId="6" borderId="24" xfId="0" applyFont="1" applyFill="1" applyBorder="1" applyAlignment="1" applyProtection="1">
      <alignment horizontal="center" vertical="center"/>
      <protection locked="0"/>
    </xf>
    <xf numFmtId="0" fontId="58" fillId="18" borderId="0" xfId="0" applyFont="1" applyFill="1" applyBorder="1" applyAlignment="1">
      <alignment vertical="center"/>
    </xf>
    <xf numFmtId="0" fontId="58" fillId="6" borderId="0" xfId="0" applyFont="1" applyFill="1" applyBorder="1" applyAlignment="1">
      <alignment vertical="center"/>
    </xf>
    <xf numFmtId="0" fontId="58" fillId="5" borderId="0" xfId="0" applyFont="1" applyFill="1" applyBorder="1" applyAlignment="1">
      <alignment vertical="center"/>
    </xf>
    <xf numFmtId="0" fontId="58" fillId="7" borderId="0" xfId="0" applyFont="1" applyFill="1" applyBorder="1" applyAlignment="1">
      <alignment vertical="center"/>
    </xf>
    <xf numFmtId="0" fontId="45" fillId="0" borderId="9" xfId="0" applyFont="1" applyFill="1" applyBorder="1" applyAlignment="1" applyProtection="1">
      <alignment vertical="center" wrapText="1"/>
    </xf>
    <xf numFmtId="0" fontId="45" fillId="7" borderId="9" xfId="0" applyFont="1" applyFill="1" applyBorder="1" applyAlignment="1" applyProtection="1">
      <alignment vertical="center" wrapText="1"/>
      <protection locked="0"/>
    </xf>
    <xf numFmtId="0" fontId="45" fillId="0" borderId="18" xfId="0" applyFont="1" applyFill="1" applyBorder="1" applyAlignment="1" applyProtection="1">
      <alignment horizontal="center" vertical="center"/>
    </xf>
    <xf numFmtId="0" fontId="59" fillId="0" borderId="9" xfId="0" applyFont="1" applyBorder="1" applyAlignment="1" applyProtection="1">
      <alignment horizontal="center" vertical="center"/>
    </xf>
    <xf numFmtId="0" fontId="59" fillId="0" borderId="18" xfId="0" applyFont="1" applyFill="1" applyBorder="1" applyAlignment="1" applyProtection="1">
      <alignment horizontal="center" vertical="center"/>
    </xf>
    <xf numFmtId="0" fontId="59" fillId="0" borderId="9" xfId="0" applyFont="1" applyBorder="1" applyAlignment="1" applyProtection="1">
      <alignment vertical="center" wrapText="1"/>
    </xf>
    <xf numFmtId="2" fontId="45" fillId="7" borderId="9" xfId="0" applyNumberFormat="1" applyFont="1" applyFill="1" applyBorder="1" applyAlignment="1" applyProtection="1">
      <alignment horizontal="center" vertical="center" wrapText="1"/>
      <protection locked="0"/>
    </xf>
    <xf numFmtId="2" fontId="49" fillId="7" borderId="9" xfId="0" applyNumberFormat="1" applyFont="1" applyFill="1" applyBorder="1" applyAlignment="1" applyProtection="1">
      <alignment horizontal="center" vertical="center" wrapText="1"/>
    </xf>
    <xf numFmtId="0" fontId="59" fillId="0" borderId="9" xfId="0" applyFont="1" applyBorder="1" applyAlignment="1" applyProtection="1">
      <alignment horizontal="center" vertical="center" wrapText="1"/>
    </xf>
    <xf numFmtId="2" fontId="59" fillId="0" borderId="9" xfId="0" applyNumberFormat="1" applyFont="1" applyBorder="1" applyAlignment="1" applyProtection="1">
      <alignment horizontal="center" vertical="center" wrapText="1"/>
    </xf>
    <xf numFmtId="0" fontId="45" fillId="6" borderId="9" xfId="0" applyFont="1" applyFill="1" applyBorder="1" applyAlignment="1" applyProtection="1">
      <alignment horizontal="center" vertical="center" wrapText="1"/>
      <protection locked="0"/>
    </xf>
    <xf numFmtId="2" fontId="45" fillId="22" borderId="9" xfId="0" applyNumberFormat="1" applyFont="1" applyFill="1" applyBorder="1" applyAlignment="1" applyProtection="1">
      <alignment horizontal="center" vertical="center" wrapText="1"/>
      <protection locked="0"/>
    </xf>
    <xf numFmtId="0" fontId="8" fillId="0" borderId="0" xfId="0" applyFont="1"/>
    <xf numFmtId="0" fontId="45" fillId="7" borderId="9" xfId="0" applyFont="1" applyFill="1" applyBorder="1" applyAlignment="1" applyProtection="1">
      <alignment horizontal="center" vertical="center" wrapText="1"/>
      <protection locked="0"/>
    </xf>
    <xf numFmtId="165" fontId="45" fillId="7" borderId="9" xfId="0" applyNumberFormat="1" applyFont="1" applyFill="1" applyBorder="1" applyAlignment="1" applyProtection="1">
      <alignment horizontal="center" vertical="center" wrapText="1"/>
      <protection locked="0"/>
    </xf>
    <xf numFmtId="0" fontId="0" fillId="0" borderId="0" xfId="0" applyFill="1"/>
    <xf numFmtId="2" fontId="8" fillId="7" borderId="43" xfId="0" applyNumberFormat="1" applyFont="1" applyFill="1" applyBorder="1" applyAlignment="1">
      <alignment horizontal="center" vertical="center"/>
    </xf>
    <xf numFmtId="2" fontId="0" fillId="6" borderId="43" xfId="0" applyNumberFormat="1" applyFill="1" applyBorder="1" applyAlignment="1" applyProtection="1">
      <alignment horizontal="center" vertical="top"/>
      <protection locked="0"/>
    </xf>
    <xf numFmtId="2" fontId="0" fillId="6" borderId="24" xfId="0" applyNumberFormat="1" applyFill="1" applyBorder="1" applyAlignment="1" applyProtection="1">
      <alignment horizontal="center" vertical="center"/>
      <protection locked="0"/>
    </xf>
    <xf numFmtId="2" fontId="0" fillId="10" borderId="43" xfId="0" applyNumberFormat="1" applyFill="1" applyBorder="1" applyAlignment="1">
      <alignment horizontal="center" vertical="center"/>
    </xf>
    <xf numFmtId="0" fontId="8" fillId="0" borderId="0" xfId="0" applyFont="1" applyAlignment="1">
      <alignment vertical="top"/>
    </xf>
    <xf numFmtId="0" fontId="61" fillId="18" borderId="9" xfId="0" applyFont="1" applyFill="1" applyBorder="1" applyAlignment="1">
      <alignment horizontal="left" vertical="center"/>
    </xf>
    <xf numFmtId="0" fontId="9" fillId="0" borderId="0" xfId="0" applyFont="1" applyFill="1"/>
    <xf numFmtId="0" fontId="8" fillId="0" borderId="0" xfId="0" applyFont="1" applyFill="1"/>
    <xf numFmtId="0" fontId="62" fillId="0" borderId="9" xfId="0" applyFont="1" applyBorder="1" applyAlignment="1" applyProtection="1">
      <alignment horizontal="center" vertical="center" wrapText="1"/>
    </xf>
    <xf numFmtId="0" fontId="59" fillId="0" borderId="18" xfId="0" applyFont="1" applyFill="1" applyBorder="1" applyAlignment="1" applyProtection="1">
      <alignment horizontal="left" vertical="center"/>
      <protection locked="0"/>
    </xf>
    <xf numFmtId="0" fontId="8" fillId="0" borderId="0" xfId="0" applyFont="1" applyFill="1" applyAlignment="1">
      <alignment horizontal="left"/>
    </xf>
    <xf numFmtId="0" fontId="0" fillId="12" borderId="9" xfId="0" applyFill="1" applyBorder="1" applyAlignment="1">
      <alignment vertical="top" wrapText="1"/>
    </xf>
    <xf numFmtId="2" fontId="0" fillId="0" borderId="0" xfId="0" applyNumberFormat="1" applyFill="1" applyBorder="1" applyAlignment="1">
      <alignment horizontal="center" vertical="center"/>
    </xf>
    <xf numFmtId="0" fontId="5" fillId="0" borderId="9" xfId="0" applyFont="1" applyFill="1" applyBorder="1" applyAlignment="1" applyProtection="1">
      <alignment vertical="top" wrapText="1"/>
    </xf>
    <xf numFmtId="0" fontId="0" fillId="0" borderId="18" xfId="0" applyFont="1" applyFill="1" applyBorder="1" applyAlignment="1">
      <alignment horizontal="center"/>
    </xf>
    <xf numFmtId="0" fontId="0" fillId="0" borderId="16" xfId="0" applyBorder="1" applyAlignment="1">
      <alignment vertical="top" wrapText="1"/>
    </xf>
    <xf numFmtId="0" fontId="0" fillId="7" borderId="16" xfId="0" applyFill="1" applyBorder="1" applyAlignment="1">
      <alignment horizontal="center" vertical="center"/>
    </xf>
    <xf numFmtId="1" fontId="0" fillId="7" borderId="16" xfId="0" applyNumberFormat="1" applyFill="1" applyBorder="1" applyAlignment="1">
      <alignment horizontal="center" vertical="center"/>
    </xf>
    <xf numFmtId="0" fontId="28" fillId="8" borderId="9" xfId="0" applyFont="1" applyFill="1" applyBorder="1" applyAlignment="1"/>
    <xf numFmtId="2" fontId="0" fillId="7" borderId="16" xfId="0" applyNumberFormat="1" applyFill="1" applyBorder="1" applyAlignment="1">
      <alignment horizontal="center" vertical="center"/>
    </xf>
    <xf numFmtId="0" fontId="0" fillId="0" borderId="9" xfId="0" applyBorder="1" applyAlignment="1">
      <alignment horizontal="left" wrapText="1"/>
    </xf>
    <xf numFmtId="0" fontId="2" fillId="0" borderId="9" xfId="0" applyFont="1" applyBorder="1" applyAlignment="1">
      <alignment horizontal="left" vertical="center" wrapText="1"/>
    </xf>
    <xf numFmtId="165" fontId="0" fillId="0" borderId="9" xfId="0" applyNumberFormat="1" applyBorder="1" applyAlignment="1">
      <alignment horizontal="left" wrapText="1"/>
    </xf>
    <xf numFmtId="0" fontId="5" fillId="5" borderId="0" xfId="0" applyFont="1" applyFill="1" applyBorder="1" applyAlignment="1">
      <alignment horizontal="center"/>
    </xf>
    <xf numFmtId="0" fontId="5" fillId="5" borderId="9" xfId="0" applyFont="1" applyFill="1" applyBorder="1"/>
    <xf numFmtId="0" fontId="2" fillId="3" borderId="16" xfId="0" applyFont="1" applyFill="1" applyBorder="1" applyAlignment="1">
      <alignment horizontal="center" vertical="center" wrapText="1"/>
    </xf>
    <xf numFmtId="0" fontId="0" fillId="7" borderId="9" xfId="0" applyFill="1" applyBorder="1" applyAlignment="1">
      <alignment vertical="center"/>
    </xf>
    <xf numFmtId="0" fontId="2" fillId="7" borderId="9" xfId="0" quotePrefix="1" applyFont="1" applyFill="1" applyBorder="1" applyAlignment="1">
      <alignment horizontal="center" vertical="center" wrapText="1"/>
    </xf>
    <xf numFmtId="165" fontId="2" fillId="7" borderId="9" xfId="0" quotePrefix="1" applyNumberFormat="1" applyFont="1" applyFill="1" applyBorder="1" applyAlignment="1">
      <alignment horizontal="center" vertical="center" wrapText="1"/>
    </xf>
    <xf numFmtId="0" fontId="7" fillId="0" borderId="0" xfId="0" applyFont="1" applyAlignment="1">
      <alignment horizontal="center" vertical="center"/>
    </xf>
    <xf numFmtId="0" fontId="6" fillId="8" borderId="0" xfId="0" applyFont="1" applyFill="1" applyAlignment="1">
      <alignment horizontal="center"/>
    </xf>
    <xf numFmtId="0" fontId="0" fillId="4" borderId="9" xfId="0" applyFill="1" applyBorder="1" applyAlignment="1">
      <alignment horizontal="center"/>
    </xf>
    <xf numFmtId="0" fontId="0" fillId="0" borderId="9" xfId="0" applyBorder="1" applyAlignment="1">
      <alignment horizontal="center" wrapText="1"/>
    </xf>
    <xf numFmtId="0" fontId="0" fillId="0" borderId="0" xfId="0" applyFont="1" applyAlignment="1">
      <alignment horizontal="center" vertical="center"/>
    </xf>
    <xf numFmtId="0" fontId="0" fillId="0" borderId="0" xfId="0" applyFont="1" applyAlignment="1">
      <alignment horizontal="center" vertical="top"/>
    </xf>
    <xf numFmtId="0" fontId="6" fillId="19" borderId="9" xfId="0" applyFont="1" applyFill="1" applyBorder="1" applyAlignment="1">
      <alignment horizontal="center" vertical="top"/>
    </xf>
    <xf numFmtId="0" fontId="0" fillId="19" borderId="9" xfId="0" applyFill="1" applyBorder="1" applyAlignment="1">
      <alignment vertical="top"/>
    </xf>
    <xf numFmtId="165" fontId="0" fillId="19" borderId="9" xfId="0" applyNumberFormat="1" applyFill="1" applyBorder="1" applyAlignment="1">
      <alignment vertical="top"/>
    </xf>
    <xf numFmtId="0" fontId="5" fillId="5" borderId="9" xfId="0" applyFont="1" applyFill="1" applyBorder="1" applyAlignment="1">
      <alignment horizontal="center"/>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0" xfId="0" applyFont="1" applyBorder="1" applyAlignment="1">
      <alignment horizontal="left" vertical="center"/>
    </xf>
    <xf numFmtId="0" fontId="2" fillId="0" borderId="15" xfId="0" applyFont="1" applyBorder="1" applyAlignment="1">
      <alignment vertical="center" wrapText="1"/>
    </xf>
    <xf numFmtId="0" fontId="2" fillId="0" borderId="42" xfId="0" applyFont="1" applyBorder="1" applyAlignment="1">
      <alignment horizontal="center" vertical="center" wrapText="1"/>
    </xf>
    <xf numFmtId="0" fontId="1" fillId="2" borderId="39" xfId="0" applyFont="1" applyFill="1" applyBorder="1" applyAlignment="1">
      <alignment horizontal="center" vertical="center" wrapText="1"/>
    </xf>
    <xf numFmtId="165" fontId="0" fillId="7" borderId="9" xfId="0" quotePrefix="1" applyNumberFormat="1" applyFill="1" applyBorder="1" applyAlignment="1">
      <alignment horizontal="center" vertical="center"/>
    </xf>
    <xf numFmtId="165" fontId="2" fillId="0" borderId="56" xfId="0" applyNumberFormat="1" applyFont="1" applyFill="1" applyBorder="1" applyAlignment="1">
      <alignment horizontal="center" vertical="center" wrapText="1"/>
    </xf>
    <xf numFmtId="165" fontId="0" fillId="0" borderId="9" xfId="0" applyNumberFormat="1" applyFill="1" applyBorder="1"/>
    <xf numFmtId="0" fontId="8" fillId="0" borderId="24" xfId="0" applyFont="1" applyBorder="1" applyAlignment="1">
      <alignment vertical="top"/>
    </xf>
    <xf numFmtId="164" fontId="14" fillId="0" borderId="42" xfId="0" applyNumberFormat="1" applyFont="1" applyBorder="1" applyAlignment="1">
      <alignment horizontal="center" vertical="top" wrapText="1"/>
    </xf>
    <xf numFmtId="165" fontId="14" fillId="7" borderId="9" xfId="0" applyNumberFormat="1" applyFont="1" applyFill="1" applyBorder="1" applyAlignment="1">
      <alignment horizontal="left" vertical="top" wrapText="1"/>
    </xf>
    <xf numFmtId="0" fontId="2" fillId="0" borderId="51" xfId="0" applyFont="1" applyFill="1" applyBorder="1" applyAlignment="1">
      <alignment horizontal="left" vertical="top" wrapText="1"/>
    </xf>
    <xf numFmtId="165" fontId="14" fillId="6" borderId="15" xfId="0" applyNumberFormat="1" applyFont="1" applyFill="1" applyBorder="1" applyAlignment="1">
      <alignment horizontal="center" vertical="center" wrapText="1"/>
    </xf>
    <xf numFmtId="2" fontId="2" fillId="0" borderId="50" xfId="0" applyNumberFormat="1" applyFont="1" applyBorder="1" applyAlignment="1">
      <alignment horizontal="center" vertical="center" wrapText="1"/>
    </xf>
    <xf numFmtId="165" fontId="15" fillId="0" borderId="57" xfId="0" applyNumberFormat="1" applyFont="1" applyFill="1" applyBorder="1" applyAlignment="1">
      <alignment horizontal="center" vertical="center"/>
    </xf>
    <xf numFmtId="165" fontId="2" fillId="7" borderId="9" xfId="0" applyNumberFormat="1" applyFont="1" applyFill="1" applyBorder="1" applyAlignment="1">
      <alignment horizontal="right" vertical="center" wrapText="1"/>
    </xf>
    <xf numFmtId="0" fontId="58" fillId="6" borderId="9" xfId="0" applyFont="1" applyFill="1" applyBorder="1" applyAlignment="1" applyProtection="1">
      <alignment horizontal="center" vertical="center"/>
      <protection locked="0"/>
    </xf>
    <xf numFmtId="0" fontId="57" fillId="18" borderId="9" xfId="0" applyFont="1" applyFill="1" applyBorder="1" applyAlignment="1">
      <alignment horizontal="left" vertical="center"/>
    </xf>
    <xf numFmtId="0" fontId="57" fillId="18" borderId="9" xfId="0" applyFont="1" applyFill="1" applyBorder="1" applyAlignment="1">
      <alignment horizontal="center" vertical="center" wrapText="1"/>
    </xf>
    <xf numFmtId="0" fontId="58" fillId="6" borderId="9" xfId="0" applyFont="1" applyFill="1" applyBorder="1" applyAlignment="1">
      <alignment horizontal="center" vertical="center"/>
    </xf>
    <xf numFmtId="0" fontId="57" fillId="18" borderId="15" xfId="0" applyFont="1" applyFill="1" applyBorder="1" applyAlignment="1">
      <alignment horizontal="center" vertical="center" wrapText="1"/>
    </xf>
    <xf numFmtId="0" fontId="57" fillId="18" borderId="18" xfId="0" applyFont="1" applyFill="1" applyBorder="1" applyAlignment="1">
      <alignment horizontal="center" vertical="center" wrapText="1"/>
    </xf>
    <xf numFmtId="0" fontId="57" fillId="18" borderId="16" xfId="0" applyFont="1" applyFill="1" applyBorder="1" applyAlignment="1">
      <alignment horizontal="center" vertical="center" wrapText="1"/>
    </xf>
    <xf numFmtId="0" fontId="58" fillId="6" borderId="24" xfId="0" applyFont="1" applyFill="1" applyBorder="1" applyAlignment="1" applyProtection="1">
      <alignment horizontal="center" vertical="center"/>
      <protection locked="0"/>
    </xf>
    <xf numFmtId="0" fontId="58" fillId="6" borderId="25" xfId="0" applyFont="1" applyFill="1" applyBorder="1" applyAlignment="1" applyProtection="1">
      <alignment horizontal="center" vertical="center"/>
      <protection locked="0"/>
    </xf>
    <xf numFmtId="0" fontId="58" fillId="6" borderId="26" xfId="0" applyFont="1" applyFill="1" applyBorder="1" applyAlignment="1" applyProtection="1">
      <alignment horizontal="center" vertical="center"/>
      <protection locked="0"/>
    </xf>
    <xf numFmtId="0" fontId="57" fillId="18" borderId="17" xfId="0" applyFont="1" applyFill="1" applyBorder="1" applyAlignment="1">
      <alignment horizontal="center" vertical="center" wrapText="1"/>
    </xf>
    <xf numFmtId="0" fontId="57" fillId="18" borderId="14" xfId="0" applyFont="1" applyFill="1" applyBorder="1" applyAlignment="1">
      <alignment horizontal="center" vertical="center" wrapText="1"/>
    </xf>
    <xf numFmtId="0" fontId="54" fillId="17" borderId="9" xfId="0" applyFont="1" applyFill="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7" fillId="6" borderId="25" xfId="0" applyFont="1" applyFill="1" applyBorder="1" applyAlignment="1">
      <alignment horizontal="center" vertical="center"/>
    </xf>
    <xf numFmtId="0" fontId="45" fillId="0" borderId="9" xfId="0" applyFont="1" applyBorder="1" applyAlignment="1" applyProtection="1">
      <alignment horizontal="center" vertical="center"/>
    </xf>
    <xf numFmtId="0" fontId="45" fillId="0" borderId="9" xfId="0" applyFont="1" applyBorder="1" applyAlignment="1" applyProtection="1">
      <alignment vertical="center" wrapText="1"/>
    </xf>
    <xf numFmtId="0" fontId="51" fillId="0" borderId="0"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protection locked="0"/>
    </xf>
    <xf numFmtId="0" fontId="45" fillId="0" borderId="9" xfId="0" applyFont="1" applyBorder="1" applyAlignment="1" applyProtection="1">
      <alignment horizontal="center" vertical="center" wrapText="1"/>
      <protection locked="0"/>
    </xf>
    <xf numFmtId="0" fontId="45" fillId="7" borderId="9" xfId="0" applyFont="1" applyFill="1" applyBorder="1" applyAlignment="1" applyProtection="1">
      <alignment horizontal="center" vertical="center"/>
      <protection locked="0"/>
    </xf>
    <xf numFmtId="0" fontId="44" fillId="15" borderId="9" xfId="0" applyFont="1" applyFill="1" applyBorder="1" applyAlignment="1" applyProtection="1">
      <alignment vertical="center" wrapText="1"/>
      <protection locked="0"/>
    </xf>
    <xf numFmtId="0" fontId="48" fillId="0" borderId="9" xfId="0" applyFont="1" applyBorder="1" applyAlignment="1" applyProtection="1">
      <alignment vertical="center" wrapText="1"/>
      <protection locked="0"/>
    </xf>
    <xf numFmtId="0" fontId="44" fillId="15" borderId="9" xfId="0" applyFont="1" applyFill="1" applyBorder="1" applyAlignment="1" applyProtection="1">
      <alignment horizontal="justify" vertical="center" wrapText="1"/>
      <protection locked="0"/>
    </xf>
    <xf numFmtId="0" fontId="44" fillId="0" borderId="9" xfId="0" applyFont="1" applyBorder="1" applyAlignment="1" applyProtection="1">
      <alignment vertical="center" wrapText="1"/>
      <protection locked="0"/>
    </xf>
    <xf numFmtId="0" fontId="44" fillId="16" borderId="9" xfId="0" applyFont="1" applyFill="1" applyBorder="1" applyAlignment="1" applyProtection="1">
      <alignment vertical="center" wrapText="1"/>
      <protection locked="0"/>
    </xf>
    <xf numFmtId="0" fontId="45" fillId="7" borderId="9" xfId="0" applyFont="1" applyFill="1" applyBorder="1" applyAlignment="1" applyProtection="1">
      <alignment horizontal="center" vertical="center" wrapText="1"/>
      <protection locked="0"/>
    </xf>
    <xf numFmtId="0" fontId="44" fillId="0" borderId="40" xfId="0" applyFont="1" applyBorder="1" applyAlignment="1" applyProtection="1">
      <alignment horizontal="center" vertical="center" wrapText="1"/>
    </xf>
    <xf numFmtId="0" fontId="44" fillId="0" borderId="39"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9" xfId="0" applyFont="1" applyBorder="1" applyAlignment="1" applyProtection="1">
      <alignment horizontal="center" vertical="center" wrapText="1"/>
    </xf>
    <xf numFmtId="0" fontId="44" fillId="15" borderId="9" xfId="0" applyFont="1" applyFill="1" applyBorder="1" applyAlignment="1" applyProtection="1">
      <alignment horizontal="center" vertical="center"/>
      <protection locked="0"/>
    </xf>
    <xf numFmtId="0" fontId="45" fillId="7" borderId="24" xfId="0" quotePrefix="1" applyFont="1" applyFill="1" applyBorder="1" applyAlignment="1" applyProtection="1">
      <alignment horizontal="center" vertical="center"/>
      <protection locked="0"/>
    </xf>
    <xf numFmtId="0" fontId="45" fillId="7" borderId="25" xfId="0" applyFont="1" applyFill="1" applyBorder="1" applyAlignment="1" applyProtection="1">
      <alignment horizontal="center" vertical="center"/>
      <protection locked="0"/>
    </xf>
    <xf numFmtId="0" fontId="45" fillId="7" borderId="26" xfId="0" applyFont="1" applyFill="1" applyBorder="1" applyAlignment="1" applyProtection="1">
      <alignment horizontal="center" vertical="center"/>
      <protection locked="0"/>
    </xf>
    <xf numFmtId="0" fontId="45" fillId="0" borderId="9" xfId="0" applyFont="1" applyBorder="1" applyAlignment="1" applyProtection="1">
      <alignment horizontal="center" vertical="center" wrapText="1"/>
    </xf>
    <xf numFmtId="0" fontId="43" fillId="0" borderId="0" xfId="0" applyFont="1" applyBorder="1" applyAlignment="1" applyProtection="1">
      <alignment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horizontal="center" vertical="center"/>
      <protection locked="0"/>
    </xf>
    <xf numFmtId="0" fontId="35" fillId="0" borderId="24"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8" xfId="0" applyFont="1" applyFill="1" applyBorder="1" applyAlignment="1">
      <alignment horizontal="center" vertical="center"/>
    </xf>
    <xf numFmtId="0" fontId="43" fillId="0" borderId="0" xfId="0" applyFont="1" applyBorder="1" applyAlignment="1" applyProtection="1">
      <alignment horizontal="center" vertical="center"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0" fillId="0" borderId="0" xfId="0" applyBorder="1" applyAlignment="1">
      <alignment horizontal="left" vertical="top" wrapText="1"/>
    </xf>
    <xf numFmtId="0" fontId="39" fillId="0" borderId="41" xfId="0" applyFont="1" applyBorder="1" applyAlignment="1">
      <alignment horizontal="center"/>
    </xf>
    <xf numFmtId="0" fontId="39" fillId="0" borderId="0" xfId="0" applyFont="1" applyBorder="1" applyAlignment="1">
      <alignment horizontal="center"/>
    </xf>
    <xf numFmtId="0" fontId="39" fillId="0" borderId="27" xfId="0" applyFont="1" applyBorder="1" applyAlignment="1">
      <alignment horizontal="center"/>
    </xf>
    <xf numFmtId="0" fontId="39" fillId="0" borderId="17" xfId="0" applyFont="1" applyBorder="1" applyAlignment="1">
      <alignment horizontal="center"/>
    </xf>
    <xf numFmtId="0" fontId="2" fillId="0" borderId="37" xfId="0" applyFont="1" applyFill="1" applyBorder="1" applyAlignment="1">
      <alignment horizontal="left" vertical="center" wrapText="1"/>
    </xf>
    <xf numFmtId="0" fontId="5" fillId="5" borderId="24" xfId="0" applyFont="1" applyFill="1" applyBorder="1" applyAlignment="1">
      <alignment horizontal="center"/>
    </xf>
    <xf numFmtId="0" fontId="5" fillId="5" borderId="25" xfId="0" applyFont="1" applyFill="1" applyBorder="1" applyAlignment="1">
      <alignment horizontal="center"/>
    </xf>
    <xf numFmtId="0" fontId="5" fillId="5" borderId="26" xfId="0" applyFont="1" applyFill="1" applyBorder="1" applyAlignment="1">
      <alignment horizontal="center"/>
    </xf>
    <xf numFmtId="0" fontId="5" fillId="5" borderId="9" xfId="0" applyFont="1" applyFill="1" applyBorder="1" applyAlignment="1">
      <alignment horizontal="center"/>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6" xfId="0" applyBorder="1" applyAlignment="1">
      <alignment horizontal="left" vertical="top" wrapText="1"/>
    </xf>
    <xf numFmtId="0" fontId="0" fillId="0" borderId="0" xfId="0" applyBorder="1" applyAlignment="1">
      <alignment horizontal="left" wrapText="1"/>
    </xf>
    <xf numFmtId="0" fontId="0" fillId="0" borderId="6" xfId="0" applyBorder="1" applyAlignment="1">
      <alignment horizontal="left"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 fillId="2" borderId="45" xfId="0" applyFont="1" applyFill="1" applyBorder="1" applyAlignment="1">
      <alignment horizontal="center" vertical="center"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65" fontId="2" fillId="7" borderId="24" xfId="0" applyNumberFormat="1" applyFont="1" applyFill="1" applyBorder="1" applyAlignment="1">
      <alignment horizontal="center" vertical="top" wrapText="1"/>
    </xf>
    <xf numFmtId="165" fontId="2" fillId="7" borderId="25" xfId="0" applyNumberFormat="1" applyFont="1" applyFill="1" applyBorder="1" applyAlignment="1">
      <alignment horizontal="center" vertical="top" wrapText="1"/>
    </xf>
    <xf numFmtId="165" fontId="2" fillId="7" borderId="26" xfId="0" applyNumberFormat="1" applyFont="1" applyFill="1" applyBorder="1" applyAlignment="1">
      <alignment horizontal="center" vertical="top" wrapText="1"/>
    </xf>
    <xf numFmtId="0" fontId="27" fillId="0" borderId="39" xfId="0" applyFont="1" applyBorder="1" applyAlignment="1">
      <alignment horizontal="left" vertical="center" wrapText="1"/>
    </xf>
    <xf numFmtId="0" fontId="27"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8" borderId="0" xfId="0" applyFont="1" applyFill="1" applyAlignment="1">
      <alignment horizontal="center" vertical="center" wrapText="1"/>
    </xf>
    <xf numFmtId="0" fontId="1" fillId="5" borderId="24"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9" fillId="0" borderId="0" xfId="0" applyFont="1" applyBorder="1" applyAlignment="1">
      <alignment horizontal="left" vertical="top"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1" fillId="5" borderId="46"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48" xfId="0" applyFont="1" applyFill="1" applyBorder="1" applyAlignment="1">
      <alignment horizontal="center" vertical="center"/>
    </xf>
    <xf numFmtId="0" fontId="2" fillId="0" borderId="28" xfId="0" applyFont="1" applyBorder="1" applyAlignment="1">
      <alignment horizontal="left" vertical="center" wrapText="1"/>
    </xf>
    <xf numFmtId="0" fontId="2" fillId="0" borderId="5" xfId="0" applyFont="1" applyBorder="1" applyAlignment="1">
      <alignment horizontal="left"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26" fillId="8" borderId="0" xfId="0" applyFont="1" applyFill="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5" borderId="24"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26" xfId="0" applyFont="1" applyFill="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cellXfs>
  <cellStyles count="1">
    <cellStyle name="Normal" xfId="0" builtinId="0"/>
  </cellStyles>
  <dxfs count="60">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4"/>
        <xdr:cNvSpPr>
          <a:spLocks noChangeShapeType="1"/>
        </xdr:cNvSpPr>
      </xdr:nvSpPr>
      <xdr:spPr bwMode="auto">
        <a:xfrm>
          <a:off x="4857750" y="211455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9</xdr:col>
      <xdr:colOff>9525</xdr:colOff>
      <xdr:row>25</xdr:row>
      <xdr:rowOff>9525</xdr:rowOff>
    </xdr:from>
    <xdr:to>
      <xdr:col>10</xdr:col>
      <xdr:colOff>19050</xdr:colOff>
      <xdr:row>25</xdr:row>
      <xdr:rowOff>9525</xdr:rowOff>
    </xdr:to>
    <xdr:sp macro="" textlink="">
      <xdr:nvSpPr>
        <xdr:cNvPr id="3" name="Line 7"/>
        <xdr:cNvSpPr>
          <a:spLocks noChangeShapeType="1"/>
        </xdr:cNvSpPr>
      </xdr:nvSpPr>
      <xdr:spPr bwMode="auto">
        <a:xfrm>
          <a:off x="4867275" y="3743325"/>
          <a:ext cx="276225" cy="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9525</xdr:colOff>
      <xdr:row>10</xdr:row>
      <xdr:rowOff>0</xdr:rowOff>
    </xdr:from>
    <xdr:to>
      <xdr:col>17</xdr:col>
      <xdr:colOff>0</xdr:colOff>
      <xdr:row>10</xdr:row>
      <xdr:rowOff>0</xdr:rowOff>
    </xdr:to>
    <xdr:sp macro="" textlink="">
      <xdr:nvSpPr>
        <xdr:cNvPr id="4" name="Line 9"/>
        <xdr:cNvSpPr>
          <a:spLocks noChangeShapeType="1"/>
        </xdr:cNvSpPr>
      </xdr:nvSpPr>
      <xdr:spPr bwMode="auto">
        <a:xfrm>
          <a:off x="5133975" y="1304925"/>
          <a:ext cx="24003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371475</xdr:colOff>
      <xdr:row>27</xdr:row>
      <xdr:rowOff>0</xdr:rowOff>
    </xdr:from>
    <xdr:to>
      <xdr:col>12</xdr:col>
      <xdr:colOff>9525</xdr:colOff>
      <xdr:row>27</xdr:row>
      <xdr:rowOff>0</xdr:rowOff>
    </xdr:to>
    <xdr:sp macro="" textlink="">
      <xdr:nvSpPr>
        <xdr:cNvPr id="5" name="Line 10"/>
        <xdr:cNvSpPr>
          <a:spLocks noChangeShapeType="1"/>
        </xdr:cNvSpPr>
      </xdr:nvSpPr>
      <xdr:spPr bwMode="auto">
        <a:xfrm>
          <a:off x="5124450" y="4057650"/>
          <a:ext cx="514350" cy="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12</xdr:col>
      <xdr:colOff>0</xdr:colOff>
      <xdr:row>25</xdr:row>
      <xdr:rowOff>9525</xdr:rowOff>
    </xdr:from>
    <xdr:to>
      <xdr:col>12</xdr:col>
      <xdr:colOff>0</xdr:colOff>
      <xdr:row>27</xdr:row>
      <xdr:rowOff>0</xdr:rowOff>
    </xdr:to>
    <xdr:sp macro="" textlink="">
      <xdr:nvSpPr>
        <xdr:cNvPr id="6" name="Line 12"/>
        <xdr:cNvSpPr>
          <a:spLocks noChangeShapeType="1"/>
        </xdr:cNvSpPr>
      </xdr:nvSpPr>
      <xdr:spPr bwMode="auto">
        <a:xfrm>
          <a:off x="5629275" y="3743325"/>
          <a:ext cx="0" cy="314325"/>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38100</xdr:colOff>
      <xdr:row>25</xdr:row>
      <xdr:rowOff>9525</xdr:rowOff>
    </xdr:from>
    <xdr:to>
      <xdr:col>14</xdr:col>
      <xdr:colOff>15875</xdr:colOff>
      <xdr:row>25</xdr:row>
      <xdr:rowOff>15875</xdr:rowOff>
    </xdr:to>
    <xdr:sp macro="" textlink="">
      <xdr:nvSpPr>
        <xdr:cNvPr id="7" name="Line 14"/>
        <xdr:cNvSpPr>
          <a:spLocks noChangeShapeType="1"/>
        </xdr:cNvSpPr>
      </xdr:nvSpPr>
      <xdr:spPr bwMode="auto">
        <a:xfrm>
          <a:off x="5832475" y="4835525"/>
          <a:ext cx="2120900" cy="635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12</xdr:col>
      <xdr:colOff>0</xdr:colOff>
      <xdr:row>27</xdr:row>
      <xdr:rowOff>9525</xdr:rowOff>
    </xdr:from>
    <xdr:to>
      <xdr:col>14</xdr:col>
      <xdr:colOff>9525</xdr:colOff>
      <xdr:row>27</xdr:row>
      <xdr:rowOff>9525</xdr:rowOff>
    </xdr:to>
    <xdr:sp macro="" textlink="">
      <xdr:nvSpPr>
        <xdr:cNvPr id="8" name="Line 15"/>
        <xdr:cNvSpPr>
          <a:spLocks noChangeShapeType="1"/>
        </xdr:cNvSpPr>
      </xdr:nvSpPr>
      <xdr:spPr bwMode="auto">
        <a:xfrm>
          <a:off x="5629275" y="4067175"/>
          <a:ext cx="771525"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371475</xdr:colOff>
      <xdr:row>38</xdr:row>
      <xdr:rowOff>0</xdr:rowOff>
    </xdr:from>
    <xdr:to>
      <xdr:col>9</xdr:col>
      <xdr:colOff>266700</xdr:colOff>
      <xdr:row>38</xdr:row>
      <xdr:rowOff>0</xdr:rowOff>
    </xdr:to>
    <xdr:sp macro="" textlink="">
      <xdr:nvSpPr>
        <xdr:cNvPr id="9" name="Line 16"/>
        <xdr:cNvSpPr>
          <a:spLocks noChangeShapeType="1"/>
        </xdr:cNvSpPr>
      </xdr:nvSpPr>
      <xdr:spPr bwMode="auto">
        <a:xfrm>
          <a:off x="5124450" y="58388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9</xdr:col>
      <xdr:colOff>257175</xdr:colOff>
      <xdr:row>37</xdr:row>
      <xdr:rowOff>0</xdr:rowOff>
    </xdr:from>
    <xdr:to>
      <xdr:col>16</xdr:col>
      <xdr:colOff>361950</xdr:colOff>
      <xdr:row>37</xdr:row>
      <xdr:rowOff>0</xdr:rowOff>
    </xdr:to>
    <xdr:sp macro="" textlink="">
      <xdr:nvSpPr>
        <xdr:cNvPr id="10" name="Line 17"/>
        <xdr:cNvSpPr>
          <a:spLocks noChangeShapeType="1"/>
        </xdr:cNvSpPr>
      </xdr:nvSpPr>
      <xdr:spPr bwMode="auto">
        <a:xfrm>
          <a:off x="5114925" y="5676900"/>
          <a:ext cx="2400300" cy="0"/>
        </a:xfrm>
        <a:prstGeom prst="line">
          <a:avLst/>
        </a:prstGeom>
        <a:noFill/>
        <a:ln w="9525">
          <a:solidFill>
            <a:srgbClr val="000000"/>
          </a:solidFill>
          <a:prstDash val="dash"/>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0</xdr:colOff>
      <xdr:row>28</xdr:row>
      <xdr:rowOff>0</xdr:rowOff>
    </xdr:from>
    <xdr:to>
      <xdr:col>9</xdr:col>
      <xdr:colOff>0</xdr:colOff>
      <xdr:row>28</xdr:row>
      <xdr:rowOff>0</xdr:rowOff>
    </xdr:to>
    <xdr:sp macro="" textlink="">
      <xdr:nvSpPr>
        <xdr:cNvPr id="11" name="Line 18"/>
        <xdr:cNvSpPr>
          <a:spLocks noChangeShapeType="1"/>
        </xdr:cNvSpPr>
      </xdr:nvSpPr>
      <xdr:spPr bwMode="auto">
        <a:xfrm>
          <a:off x="4476750" y="4219575"/>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0</xdr:colOff>
      <xdr:row>28</xdr:row>
      <xdr:rowOff>9525</xdr:rowOff>
    </xdr:from>
    <xdr:to>
      <xdr:col>11</xdr:col>
      <xdr:colOff>0</xdr:colOff>
      <xdr:row>28</xdr:row>
      <xdr:rowOff>9525</xdr:rowOff>
    </xdr:to>
    <xdr:sp macro="" textlink="">
      <xdr:nvSpPr>
        <xdr:cNvPr id="12" name="Line 19"/>
        <xdr:cNvSpPr>
          <a:spLocks noChangeShapeType="1"/>
        </xdr:cNvSpPr>
      </xdr:nvSpPr>
      <xdr:spPr bwMode="auto">
        <a:xfrm>
          <a:off x="4857750" y="4229100"/>
          <a:ext cx="533400" cy="0"/>
        </a:xfrm>
        <a:prstGeom prst="line">
          <a:avLst/>
        </a:prstGeom>
        <a:noFill/>
        <a:ln w="9525">
          <a:solidFill>
            <a:srgbClr val="000000"/>
          </a:solidFill>
          <a:prstDash val="lgDashDot"/>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11</xdr:row>
      <xdr:rowOff>0</xdr:rowOff>
    </xdr:from>
    <xdr:to>
      <xdr:col>11</xdr:col>
      <xdr:colOff>0</xdr:colOff>
      <xdr:row>26</xdr:row>
      <xdr:rowOff>66675</xdr:rowOff>
    </xdr:to>
    <xdr:sp macro="" textlink="">
      <xdr:nvSpPr>
        <xdr:cNvPr id="13" name="Line 20"/>
        <xdr:cNvSpPr>
          <a:spLocks noChangeShapeType="1"/>
        </xdr:cNvSpPr>
      </xdr:nvSpPr>
      <xdr:spPr bwMode="auto">
        <a:xfrm>
          <a:off x="5391150" y="1466850"/>
          <a:ext cx="0" cy="2495550"/>
        </a:xfrm>
        <a:prstGeom prst="line">
          <a:avLst/>
        </a:prstGeom>
        <a:noFill/>
        <a:ln w="9525">
          <a:solidFill>
            <a:srgbClr val="000000"/>
          </a:solidFill>
          <a:prstDash val="lgDashDot"/>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11</xdr:row>
      <xdr:rowOff>0</xdr:rowOff>
    </xdr:from>
    <xdr:to>
      <xdr:col>17</xdr:col>
      <xdr:colOff>0</xdr:colOff>
      <xdr:row>11</xdr:row>
      <xdr:rowOff>0</xdr:rowOff>
    </xdr:to>
    <xdr:sp macro="" textlink="">
      <xdr:nvSpPr>
        <xdr:cNvPr id="14" name="Line 22"/>
        <xdr:cNvSpPr>
          <a:spLocks noChangeShapeType="1"/>
        </xdr:cNvSpPr>
      </xdr:nvSpPr>
      <xdr:spPr bwMode="auto">
        <a:xfrm>
          <a:off x="5391150" y="1466850"/>
          <a:ext cx="2143125"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11</xdr:col>
      <xdr:colOff>9525</xdr:colOff>
      <xdr:row>23</xdr:row>
      <xdr:rowOff>0</xdr:rowOff>
    </xdr:from>
    <xdr:to>
      <xdr:col>14</xdr:col>
      <xdr:colOff>0</xdr:colOff>
      <xdr:row>23</xdr:row>
      <xdr:rowOff>0</xdr:rowOff>
    </xdr:to>
    <xdr:sp macro="" textlink="">
      <xdr:nvSpPr>
        <xdr:cNvPr id="15" name="Line 23"/>
        <xdr:cNvSpPr>
          <a:spLocks noChangeShapeType="1"/>
        </xdr:cNvSpPr>
      </xdr:nvSpPr>
      <xdr:spPr bwMode="auto">
        <a:xfrm>
          <a:off x="5400675" y="3409950"/>
          <a:ext cx="990600"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11</xdr:col>
      <xdr:colOff>9525</xdr:colOff>
      <xdr:row>29</xdr:row>
      <xdr:rowOff>9525</xdr:rowOff>
    </xdr:from>
    <xdr:to>
      <xdr:col>14</xdr:col>
      <xdr:colOff>19050</xdr:colOff>
      <xdr:row>29</xdr:row>
      <xdr:rowOff>19050</xdr:rowOff>
    </xdr:to>
    <xdr:sp macro="" textlink="">
      <xdr:nvSpPr>
        <xdr:cNvPr id="16" name="Line 24"/>
        <xdr:cNvSpPr>
          <a:spLocks noChangeShapeType="1"/>
        </xdr:cNvSpPr>
      </xdr:nvSpPr>
      <xdr:spPr bwMode="auto">
        <a:xfrm flipV="1">
          <a:off x="5400675" y="4391025"/>
          <a:ext cx="1009650" cy="9525"/>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10</xdr:col>
      <xdr:colOff>257175</xdr:colOff>
      <xdr:row>34</xdr:row>
      <xdr:rowOff>152400</xdr:rowOff>
    </xdr:from>
    <xdr:to>
      <xdr:col>16</xdr:col>
      <xdr:colOff>371475</xdr:colOff>
      <xdr:row>34</xdr:row>
      <xdr:rowOff>152400</xdr:rowOff>
    </xdr:to>
    <xdr:sp macro="" textlink="">
      <xdr:nvSpPr>
        <xdr:cNvPr id="17" name="Line 25"/>
        <xdr:cNvSpPr>
          <a:spLocks noChangeShapeType="1"/>
        </xdr:cNvSpPr>
      </xdr:nvSpPr>
      <xdr:spPr bwMode="auto">
        <a:xfrm>
          <a:off x="5381625" y="5343525"/>
          <a:ext cx="2143125" cy="0"/>
        </a:xfrm>
        <a:prstGeom prst="line">
          <a:avLst/>
        </a:prstGeom>
        <a:noFill/>
        <a:ln w="9525">
          <a:solidFill>
            <a:srgbClr val="000000"/>
          </a:solidFill>
          <a:prstDash val="lgDash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0</xdr:colOff>
      <xdr:row>13</xdr:row>
      <xdr:rowOff>0</xdr:rowOff>
    </xdr:from>
    <xdr:to>
      <xdr:col>9</xdr:col>
      <xdr:colOff>0</xdr:colOff>
      <xdr:row>13</xdr:row>
      <xdr:rowOff>0</xdr:rowOff>
    </xdr:to>
    <xdr:sp macro="" textlink="">
      <xdr:nvSpPr>
        <xdr:cNvPr id="18" name="Line 27"/>
        <xdr:cNvSpPr>
          <a:spLocks noChangeShapeType="1"/>
        </xdr:cNvSpPr>
      </xdr:nvSpPr>
      <xdr:spPr bwMode="auto">
        <a:xfrm>
          <a:off x="4476750" y="1790700"/>
          <a:ext cx="381000"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28575</xdr:colOff>
      <xdr:row>13</xdr:row>
      <xdr:rowOff>0</xdr:rowOff>
    </xdr:from>
    <xdr:to>
      <xdr:col>9</xdr:col>
      <xdr:colOff>266700</xdr:colOff>
      <xdr:row>13</xdr:row>
      <xdr:rowOff>0</xdr:rowOff>
    </xdr:to>
    <xdr:sp macro="" textlink="">
      <xdr:nvSpPr>
        <xdr:cNvPr id="19" name="Line 29"/>
        <xdr:cNvSpPr>
          <a:spLocks noChangeShapeType="1"/>
        </xdr:cNvSpPr>
      </xdr:nvSpPr>
      <xdr:spPr bwMode="auto">
        <a:xfrm>
          <a:off x="4886325" y="1790700"/>
          <a:ext cx="238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47625</xdr:colOff>
      <xdr:row>13</xdr:row>
      <xdr:rowOff>0</xdr:rowOff>
    </xdr:from>
    <xdr:to>
      <xdr:col>10</xdr:col>
      <xdr:colOff>266700</xdr:colOff>
      <xdr:row>13</xdr:row>
      <xdr:rowOff>0</xdr:rowOff>
    </xdr:to>
    <xdr:sp macro="" textlink="">
      <xdr:nvSpPr>
        <xdr:cNvPr id="20" name="Line 30"/>
        <xdr:cNvSpPr>
          <a:spLocks noChangeShapeType="1"/>
        </xdr:cNvSpPr>
      </xdr:nvSpPr>
      <xdr:spPr bwMode="auto">
        <a:xfrm>
          <a:off x="5172075" y="1790700"/>
          <a:ext cx="2190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85725</xdr:colOff>
      <xdr:row>13</xdr:row>
      <xdr:rowOff>0</xdr:rowOff>
    </xdr:from>
    <xdr:to>
      <xdr:col>16</xdr:col>
      <xdr:colOff>371475</xdr:colOff>
      <xdr:row>13</xdr:row>
      <xdr:rowOff>0</xdr:rowOff>
    </xdr:to>
    <xdr:sp macro="" textlink="">
      <xdr:nvSpPr>
        <xdr:cNvPr id="21" name="Line 32"/>
        <xdr:cNvSpPr>
          <a:spLocks noChangeShapeType="1"/>
        </xdr:cNvSpPr>
      </xdr:nvSpPr>
      <xdr:spPr bwMode="auto">
        <a:xfrm>
          <a:off x="5476875" y="1790700"/>
          <a:ext cx="2047875" cy="0"/>
        </a:xfrm>
        <a:prstGeom prst="line">
          <a:avLst/>
        </a:prstGeom>
        <a:noFill/>
        <a:ln w="9525" cap="rnd">
          <a:solidFill>
            <a:srgbClr val="000000"/>
          </a:solidFill>
          <a:prstDash val="sys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15</xdr:col>
      <xdr:colOff>0</xdr:colOff>
      <xdr:row>16</xdr:row>
      <xdr:rowOff>0</xdr:rowOff>
    </xdr:from>
    <xdr:to>
      <xdr:col>15</xdr:col>
      <xdr:colOff>0</xdr:colOff>
      <xdr:row>21</xdr:row>
      <xdr:rowOff>152400</xdr:rowOff>
    </xdr:to>
    <xdr:sp macro="" textlink="">
      <xdr:nvSpPr>
        <xdr:cNvPr id="22" name="Line 37"/>
        <xdr:cNvSpPr>
          <a:spLocks noChangeShapeType="1"/>
        </xdr:cNvSpPr>
      </xdr:nvSpPr>
      <xdr:spPr bwMode="auto">
        <a:xfrm>
          <a:off x="6772275" y="2276475"/>
          <a:ext cx="0" cy="962025"/>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18</xdr:col>
      <xdr:colOff>228600</xdr:colOff>
      <xdr:row>14</xdr:row>
      <xdr:rowOff>28575</xdr:rowOff>
    </xdr:from>
    <xdr:to>
      <xdr:col>18</xdr:col>
      <xdr:colOff>228600</xdr:colOff>
      <xdr:row>16</xdr:row>
      <xdr:rowOff>28575</xdr:rowOff>
    </xdr:to>
    <xdr:sp macro="" textlink="">
      <xdr:nvSpPr>
        <xdr:cNvPr id="23" name="Line 38"/>
        <xdr:cNvSpPr>
          <a:spLocks noChangeShapeType="1"/>
        </xdr:cNvSpPr>
      </xdr:nvSpPr>
      <xdr:spPr bwMode="auto">
        <a:xfrm>
          <a:off x="8143875" y="1981200"/>
          <a:ext cx="0" cy="3238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24</xdr:col>
      <xdr:colOff>161925</xdr:colOff>
      <xdr:row>15</xdr:row>
      <xdr:rowOff>152400</xdr:rowOff>
    </xdr:from>
    <xdr:to>
      <xdr:col>24</xdr:col>
      <xdr:colOff>161925</xdr:colOff>
      <xdr:row>23</xdr:row>
      <xdr:rowOff>133350</xdr:rowOff>
    </xdr:to>
    <xdr:sp macro="" textlink="">
      <xdr:nvSpPr>
        <xdr:cNvPr id="24" name="Line 40"/>
        <xdr:cNvSpPr>
          <a:spLocks noChangeShapeType="1"/>
        </xdr:cNvSpPr>
      </xdr:nvSpPr>
      <xdr:spPr bwMode="auto">
        <a:xfrm>
          <a:off x="10363200" y="2266950"/>
          <a:ext cx="0" cy="1276350"/>
        </a:xfrm>
        <a:prstGeom prst="line">
          <a:avLst/>
        </a:prstGeom>
        <a:noFill/>
        <a:ln w="9525">
          <a:solidFill>
            <a:srgbClr val="000000"/>
          </a:solidFill>
          <a:prstDash val="lgDashDot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17</xdr:col>
      <xdr:colOff>219075</xdr:colOff>
      <xdr:row>16</xdr:row>
      <xdr:rowOff>0</xdr:rowOff>
    </xdr:from>
    <xdr:to>
      <xdr:col>17</xdr:col>
      <xdr:colOff>228600</xdr:colOff>
      <xdr:row>34</xdr:row>
      <xdr:rowOff>0</xdr:rowOff>
    </xdr:to>
    <xdr:sp macro="" textlink="">
      <xdr:nvSpPr>
        <xdr:cNvPr id="25" name="Line 42"/>
        <xdr:cNvSpPr>
          <a:spLocks noChangeShapeType="1"/>
        </xdr:cNvSpPr>
      </xdr:nvSpPr>
      <xdr:spPr bwMode="auto">
        <a:xfrm flipH="1">
          <a:off x="7753350" y="2276475"/>
          <a:ext cx="9525" cy="2914650"/>
        </a:xfrm>
        <a:prstGeom prst="line">
          <a:avLst/>
        </a:prstGeom>
        <a:noFill/>
        <a:ln w="9525">
          <a:solidFill>
            <a:srgbClr val="000000"/>
          </a:solidFill>
          <a:prstDash val="lgDashDotDot"/>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16</xdr:col>
      <xdr:colOff>0</xdr:colOff>
      <xdr:row>19</xdr:row>
      <xdr:rowOff>9525</xdr:rowOff>
    </xdr:from>
    <xdr:to>
      <xdr:col>23</xdr:col>
      <xdr:colOff>0</xdr:colOff>
      <xdr:row>19</xdr:row>
      <xdr:rowOff>9525</xdr:rowOff>
    </xdr:to>
    <xdr:sp macro="" textlink="">
      <xdr:nvSpPr>
        <xdr:cNvPr id="26" name="Line 43"/>
        <xdr:cNvSpPr>
          <a:spLocks noChangeShapeType="1"/>
        </xdr:cNvSpPr>
      </xdr:nvSpPr>
      <xdr:spPr bwMode="auto">
        <a:xfrm>
          <a:off x="7153275" y="2771775"/>
          <a:ext cx="2667000" cy="0"/>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16</xdr:col>
      <xdr:colOff>0</xdr:colOff>
      <xdr:row>19</xdr:row>
      <xdr:rowOff>9525</xdr:rowOff>
    </xdr:from>
    <xdr:to>
      <xdr:col>16</xdr:col>
      <xdr:colOff>0</xdr:colOff>
      <xdr:row>21</xdr:row>
      <xdr:rowOff>152400</xdr:rowOff>
    </xdr:to>
    <xdr:sp macro="" textlink="">
      <xdr:nvSpPr>
        <xdr:cNvPr id="27" name="Line 44"/>
        <xdr:cNvSpPr>
          <a:spLocks noChangeShapeType="1"/>
        </xdr:cNvSpPr>
      </xdr:nvSpPr>
      <xdr:spPr bwMode="auto">
        <a:xfrm>
          <a:off x="7153275" y="2771775"/>
          <a:ext cx="0" cy="46672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23</xdr:col>
      <xdr:colOff>0</xdr:colOff>
      <xdr:row>19</xdr:row>
      <xdr:rowOff>9525</xdr:rowOff>
    </xdr:from>
    <xdr:to>
      <xdr:col>23</xdr:col>
      <xdr:colOff>0</xdr:colOff>
      <xdr:row>23</xdr:row>
      <xdr:rowOff>152400</xdr:rowOff>
    </xdr:to>
    <xdr:sp macro="" textlink="">
      <xdr:nvSpPr>
        <xdr:cNvPr id="28" name="Line 45"/>
        <xdr:cNvSpPr>
          <a:spLocks noChangeShapeType="1"/>
        </xdr:cNvSpPr>
      </xdr:nvSpPr>
      <xdr:spPr bwMode="auto">
        <a:xfrm>
          <a:off x="9820275" y="2771775"/>
          <a:ext cx="0" cy="790575"/>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20</xdr:col>
      <xdr:colOff>0</xdr:colOff>
      <xdr:row>14</xdr:row>
      <xdr:rowOff>9525</xdr:rowOff>
    </xdr:from>
    <xdr:to>
      <xdr:col>20</xdr:col>
      <xdr:colOff>0</xdr:colOff>
      <xdr:row>15</xdr:row>
      <xdr:rowOff>85725</xdr:rowOff>
    </xdr:to>
    <xdr:sp macro="" textlink="">
      <xdr:nvSpPr>
        <xdr:cNvPr id="29" name="Line 46"/>
        <xdr:cNvSpPr>
          <a:spLocks noChangeShapeType="1"/>
        </xdr:cNvSpPr>
      </xdr:nvSpPr>
      <xdr:spPr bwMode="auto">
        <a:xfrm>
          <a:off x="8677275" y="1962150"/>
          <a:ext cx="0" cy="238125"/>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0</xdr:colOff>
      <xdr:row>16</xdr:row>
      <xdr:rowOff>47625</xdr:rowOff>
    </xdr:from>
    <xdr:to>
      <xdr:col>20</xdr:col>
      <xdr:colOff>0</xdr:colOff>
      <xdr:row>18</xdr:row>
      <xdr:rowOff>152400</xdr:rowOff>
    </xdr:to>
    <xdr:sp macro="" textlink="">
      <xdr:nvSpPr>
        <xdr:cNvPr id="30" name="Line 47"/>
        <xdr:cNvSpPr>
          <a:spLocks noChangeShapeType="1"/>
        </xdr:cNvSpPr>
      </xdr:nvSpPr>
      <xdr:spPr bwMode="auto">
        <a:xfrm>
          <a:off x="8677275" y="2324100"/>
          <a:ext cx="0" cy="428625"/>
        </a:xfrm>
        <a:prstGeom prst="line">
          <a:avLst/>
        </a:prstGeom>
        <a:noFill/>
        <a:ln w="9525">
          <a:solidFill>
            <a:srgbClr val="000000"/>
          </a:solidFill>
          <a:prstDash val="dashDot"/>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19</xdr:col>
      <xdr:colOff>0</xdr:colOff>
      <xdr:row>19</xdr:row>
      <xdr:rowOff>9525</xdr:rowOff>
    </xdr:from>
    <xdr:to>
      <xdr:col>19</xdr:col>
      <xdr:colOff>0</xdr:colOff>
      <xdr:row>34</xdr:row>
      <xdr:rowOff>0</xdr:rowOff>
    </xdr:to>
    <xdr:sp macro="" textlink="">
      <xdr:nvSpPr>
        <xdr:cNvPr id="31" name="Line 48"/>
        <xdr:cNvSpPr>
          <a:spLocks noChangeShapeType="1"/>
        </xdr:cNvSpPr>
      </xdr:nvSpPr>
      <xdr:spPr bwMode="auto">
        <a:xfrm>
          <a:off x="8296275" y="2771775"/>
          <a:ext cx="0" cy="2419350"/>
        </a:xfrm>
        <a:prstGeom prst="line">
          <a:avLst/>
        </a:prstGeom>
        <a:noFill/>
        <a:ln w="9525">
          <a:solidFill>
            <a:srgbClr val="000000"/>
          </a:solidFill>
          <a:prstDash val="dashDot"/>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26</xdr:col>
      <xdr:colOff>0</xdr:colOff>
      <xdr:row>30</xdr:row>
      <xdr:rowOff>104775</xdr:rowOff>
    </xdr:from>
    <xdr:to>
      <xdr:col>28</xdr:col>
      <xdr:colOff>0</xdr:colOff>
      <xdr:row>30</xdr:row>
      <xdr:rowOff>104775</xdr:rowOff>
    </xdr:to>
    <xdr:sp macro="" textlink="">
      <xdr:nvSpPr>
        <xdr:cNvPr id="32" name="Line 55"/>
        <xdr:cNvSpPr>
          <a:spLocks noChangeShapeType="1"/>
        </xdr:cNvSpPr>
      </xdr:nvSpPr>
      <xdr:spPr bwMode="auto">
        <a:xfrm>
          <a:off x="10944225" y="4648200"/>
          <a:ext cx="914400" cy="0"/>
        </a:xfrm>
        <a:prstGeom prst="line">
          <a:avLst/>
        </a:prstGeom>
        <a:noFill/>
        <a:ln w="12700">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19</xdr:col>
      <xdr:colOff>295275</xdr:colOff>
      <xdr:row>30</xdr:row>
      <xdr:rowOff>104775</xdr:rowOff>
    </xdr:from>
    <xdr:to>
      <xdr:col>19</xdr:col>
      <xdr:colOff>295275</xdr:colOff>
      <xdr:row>33</xdr:row>
      <xdr:rowOff>152400</xdr:rowOff>
    </xdr:to>
    <xdr:sp macro="" textlink="">
      <xdr:nvSpPr>
        <xdr:cNvPr id="33" name="Line 57"/>
        <xdr:cNvSpPr>
          <a:spLocks noChangeShapeType="1"/>
        </xdr:cNvSpPr>
      </xdr:nvSpPr>
      <xdr:spPr bwMode="auto">
        <a:xfrm>
          <a:off x="8591550" y="4648200"/>
          <a:ext cx="0" cy="53340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9</xdr:col>
      <xdr:colOff>0</xdr:colOff>
      <xdr:row>16</xdr:row>
      <xdr:rowOff>0</xdr:rowOff>
    </xdr:from>
    <xdr:to>
      <xdr:col>9</xdr:col>
      <xdr:colOff>200025</xdr:colOff>
      <xdr:row>16</xdr:row>
      <xdr:rowOff>0</xdr:rowOff>
    </xdr:to>
    <xdr:sp macro="" textlink="">
      <xdr:nvSpPr>
        <xdr:cNvPr id="34" name="Line 70"/>
        <xdr:cNvSpPr>
          <a:spLocks noChangeShapeType="1"/>
        </xdr:cNvSpPr>
      </xdr:nvSpPr>
      <xdr:spPr bwMode="auto">
        <a:xfrm>
          <a:off x="4857750" y="2276475"/>
          <a:ext cx="200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38100</xdr:colOff>
      <xdr:row>16</xdr:row>
      <xdr:rowOff>0</xdr:rowOff>
    </xdr:from>
    <xdr:to>
      <xdr:col>10</xdr:col>
      <xdr:colOff>200025</xdr:colOff>
      <xdr:row>16</xdr:row>
      <xdr:rowOff>0</xdr:rowOff>
    </xdr:to>
    <xdr:sp macro="" textlink="">
      <xdr:nvSpPr>
        <xdr:cNvPr id="35" name="Line 72"/>
        <xdr:cNvSpPr>
          <a:spLocks noChangeShapeType="1"/>
        </xdr:cNvSpPr>
      </xdr:nvSpPr>
      <xdr:spPr bwMode="auto">
        <a:xfrm>
          <a:off x="5162550" y="2276475"/>
          <a:ext cx="161925" cy="0"/>
        </a:xfrm>
        <a:prstGeom prst="line">
          <a:avLst/>
        </a:prstGeom>
        <a:noFill/>
        <a:ln w="9525">
          <a:solidFill>
            <a:srgbClr val="000000"/>
          </a:solidFill>
          <a:prstDash val="lgDashDot"/>
          <a:round/>
          <a:headEnd/>
          <a:tailEnd/>
        </a:ln>
        <a:extLst>
          <a:ext uri="{909E8E84-426E-40DD-AFC4-6F175D3DCCD1}">
            <a14:hiddenFill xmlns:a14="http://schemas.microsoft.com/office/drawing/2010/main" xmlns="">
              <a:noFill/>
            </a14:hiddenFill>
          </a:ext>
        </a:extLst>
      </xdr:spPr>
    </xdr:sp>
    <xdr:clientData/>
  </xdr:twoCellAnchor>
  <xdr:twoCellAnchor>
    <xdr:from>
      <xdr:col>12</xdr:col>
      <xdr:colOff>38100</xdr:colOff>
      <xdr:row>16</xdr:row>
      <xdr:rowOff>0</xdr:rowOff>
    </xdr:from>
    <xdr:to>
      <xdr:col>24</xdr:col>
      <xdr:colOff>171450</xdr:colOff>
      <xdr:row>16</xdr:row>
      <xdr:rowOff>0</xdr:rowOff>
    </xdr:to>
    <xdr:sp macro="" textlink="">
      <xdr:nvSpPr>
        <xdr:cNvPr id="36" name="Line 73"/>
        <xdr:cNvSpPr>
          <a:spLocks noChangeShapeType="1"/>
        </xdr:cNvSpPr>
      </xdr:nvSpPr>
      <xdr:spPr bwMode="auto">
        <a:xfrm>
          <a:off x="5667375" y="2276475"/>
          <a:ext cx="4705350" cy="0"/>
        </a:xfrm>
        <a:prstGeom prst="line">
          <a:avLst/>
        </a:prstGeom>
        <a:noFill/>
        <a:ln w="9525">
          <a:solidFill>
            <a:srgbClr val="000000"/>
          </a:solidFill>
          <a:prstDash val="lgDashDotDot"/>
          <a:round/>
          <a:headEnd/>
          <a:tailEnd/>
        </a:ln>
        <a:extLst>
          <a:ext uri="{909E8E84-426E-40DD-AFC4-6F175D3DCCD1}">
            <a14:hiddenFill xmlns:a14="http://schemas.microsoft.com/office/drawing/2010/main" xmlns="">
              <a:noFill/>
            </a14:hiddenFill>
          </a:ext>
        </a:extLst>
      </xdr:spPr>
    </xdr:sp>
    <xdr:clientData/>
  </xdr:twoCellAnchor>
  <xdr:twoCellAnchor>
    <xdr:from>
      <xdr:col>9</xdr:col>
      <xdr:colOff>9525</xdr:colOff>
      <xdr:row>19</xdr:row>
      <xdr:rowOff>0</xdr:rowOff>
    </xdr:from>
    <xdr:to>
      <xdr:col>9</xdr:col>
      <xdr:colOff>219075</xdr:colOff>
      <xdr:row>19</xdr:row>
      <xdr:rowOff>0</xdr:rowOff>
    </xdr:to>
    <xdr:sp macro="" textlink="">
      <xdr:nvSpPr>
        <xdr:cNvPr id="37" name="Line 74"/>
        <xdr:cNvSpPr>
          <a:spLocks noChangeShapeType="1"/>
        </xdr:cNvSpPr>
      </xdr:nvSpPr>
      <xdr:spPr bwMode="auto">
        <a:xfrm>
          <a:off x="4867275" y="2762250"/>
          <a:ext cx="209550" cy="0"/>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38100</xdr:colOff>
      <xdr:row>19</xdr:row>
      <xdr:rowOff>0</xdr:rowOff>
    </xdr:from>
    <xdr:to>
      <xdr:col>10</xdr:col>
      <xdr:colOff>228600</xdr:colOff>
      <xdr:row>19</xdr:row>
      <xdr:rowOff>0</xdr:rowOff>
    </xdr:to>
    <xdr:sp macro="" textlink="">
      <xdr:nvSpPr>
        <xdr:cNvPr id="38" name="Line 75"/>
        <xdr:cNvSpPr>
          <a:spLocks noChangeShapeType="1"/>
        </xdr:cNvSpPr>
      </xdr:nvSpPr>
      <xdr:spPr bwMode="auto">
        <a:xfrm>
          <a:off x="5162550" y="2762250"/>
          <a:ext cx="190500" cy="0"/>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66675</xdr:colOff>
      <xdr:row>19</xdr:row>
      <xdr:rowOff>0</xdr:rowOff>
    </xdr:from>
    <xdr:to>
      <xdr:col>16</xdr:col>
      <xdr:colOff>0</xdr:colOff>
      <xdr:row>19</xdr:row>
      <xdr:rowOff>0</xdr:rowOff>
    </xdr:to>
    <xdr:sp macro="" textlink="">
      <xdr:nvSpPr>
        <xdr:cNvPr id="39" name="Line 76"/>
        <xdr:cNvSpPr>
          <a:spLocks noChangeShapeType="1"/>
        </xdr:cNvSpPr>
      </xdr:nvSpPr>
      <xdr:spPr bwMode="auto">
        <a:xfrm>
          <a:off x="5457825" y="2762250"/>
          <a:ext cx="1695450" cy="0"/>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8</xdr:col>
      <xdr:colOff>9525</xdr:colOff>
      <xdr:row>16</xdr:row>
      <xdr:rowOff>0</xdr:rowOff>
    </xdr:from>
    <xdr:to>
      <xdr:col>8</xdr:col>
      <xdr:colOff>352425</xdr:colOff>
      <xdr:row>16</xdr:row>
      <xdr:rowOff>0</xdr:rowOff>
    </xdr:to>
    <xdr:sp macro="" textlink="">
      <xdr:nvSpPr>
        <xdr:cNvPr id="40" name="Line 77"/>
        <xdr:cNvSpPr>
          <a:spLocks noChangeShapeType="1"/>
        </xdr:cNvSpPr>
      </xdr:nvSpPr>
      <xdr:spPr bwMode="auto">
        <a:xfrm>
          <a:off x="4486275" y="2276475"/>
          <a:ext cx="3429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8</xdr:col>
      <xdr:colOff>9525</xdr:colOff>
      <xdr:row>19</xdr:row>
      <xdr:rowOff>0</xdr:rowOff>
    </xdr:from>
    <xdr:to>
      <xdr:col>8</xdr:col>
      <xdr:colOff>371475</xdr:colOff>
      <xdr:row>19</xdr:row>
      <xdr:rowOff>0</xdr:rowOff>
    </xdr:to>
    <xdr:sp macro="" textlink="">
      <xdr:nvSpPr>
        <xdr:cNvPr id="41" name="Line 78"/>
        <xdr:cNvSpPr>
          <a:spLocks noChangeShapeType="1"/>
        </xdr:cNvSpPr>
      </xdr:nvSpPr>
      <xdr:spPr bwMode="auto">
        <a:xfrm>
          <a:off x="4486275" y="2762250"/>
          <a:ext cx="3619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xmlns="">
              <a:noFill/>
            </a14:hiddenFill>
          </a:ext>
        </a:extLst>
      </xdr:spPr>
    </xdr:sp>
    <xdr:clientData/>
  </xdr:twoCellAnchor>
  <xdr:twoCellAnchor>
    <xdr:from>
      <xdr:col>11</xdr:col>
      <xdr:colOff>47625</xdr:colOff>
      <xdr:row>16</xdr:row>
      <xdr:rowOff>0</xdr:rowOff>
    </xdr:from>
    <xdr:to>
      <xdr:col>12</xdr:col>
      <xdr:colOff>9525</xdr:colOff>
      <xdr:row>16</xdr:row>
      <xdr:rowOff>0</xdr:rowOff>
    </xdr:to>
    <xdr:sp macro="" textlink="">
      <xdr:nvSpPr>
        <xdr:cNvPr id="42" name="Line 79"/>
        <xdr:cNvSpPr>
          <a:spLocks noChangeShapeType="1"/>
        </xdr:cNvSpPr>
      </xdr:nvSpPr>
      <xdr:spPr bwMode="auto">
        <a:xfrm>
          <a:off x="5438775" y="2276475"/>
          <a:ext cx="200025" cy="0"/>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10</xdr:col>
      <xdr:colOff>0</xdr:colOff>
      <xdr:row>10</xdr:row>
      <xdr:rowOff>9525</xdr:rowOff>
    </xdr:from>
    <xdr:to>
      <xdr:col>10</xdr:col>
      <xdr:colOff>0</xdr:colOff>
      <xdr:row>36</xdr:row>
      <xdr:rowOff>152400</xdr:rowOff>
    </xdr:to>
    <xdr:sp macro="" textlink="">
      <xdr:nvSpPr>
        <xdr:cNvPr id="43" name="Line 81"/>
        <xdr:cNvSpPr>
          <a:spLocks noChangeShapeType="1"/>
        </xdr:cNvSpPr>
      </xdr:nvSpPr>
      <xdr:spPr bwMode="auto">
        <a:xfrm>
          <a:off x="5124450" y="1314450"/>
          <a:ext cx="0" cy="4352925"/>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76200</xdr:colOff>
      <xdr:row>30</xdr:row>
      <xdr:rowOff>104775</xdr:rowOff>
    </xdr:from>
    <xdr:to>
      <xdr:col>25</xdr:col>
      <xdr:colOff>333375</xdr:colOff>
      <xdr:row>30</xdr:row>
      <xdr:rowOff>104775</xdr:rowOff>
    </xdr:to>
    <xdr:sp macro="" textlink="">
      <xdr:nvSpPr>
        <xdr:cNvPr id="44" name="Line 85"/>
        <xdr:cNvSpPr>
          <a:spLocks noChangeShapeType="1"/>
        </xdr:cNvSpPr>
      </xdr:nvSpPr>
      <xdr:spPr bwMode="auto">
        <a:xfrm>
          <a:off x="8372475" y="4648200"/>
          <a:ext cx="2543175" cy="0"/>
        </a:xfrm>
        <a:prstGeom prst="line">
          <a:avLst/>
        </a:prstGeom>
        <a:noFill/>
        <a:ln w="9525">
          <a:solidFill>
            <a:srgbClr val="000000"/>
          </a:solidFill>
          <a:prstDash val="lgDash"/>
          <a:round/>
          <a:headEnd/>
          <a:tailEnd/>
        </a:ln>
        <a:extLst>
          <a:ext uri="{909E8E84-426E-40DD-AFC4-6F175D3DCCD1}">
            <a14:hiddenFill xmlns:a14="http://schemas.microsoft.com/office/drawing/2010/main" xmlns="">
              <a:noFill/>
            </a14:hiddenFill>
          </a:ext>
        </a:extLst>
      </xdr:spPr>
    </xdr:sp>
    <xdr:clientData/>
  </xdr:twoCellAnchor>
  <xdr:twoCellAnchor>
    <xdr:from>
      <xdr:col>16</xdr:col>
      <xdr:colOff>371475</xdr:colOff>
      <xdr:row>30</xdr:row>
      <xdr:rowOff>85725</xdr:rowOff>
    </xdr:from>
    <xdr:to>
      <xdr:col>17</xdr:col>
      <xdr:colOff>180975</xdr:colOff>
      <xdr:row>30</xdr:row>
      <xdr:rowOff>85725</xdr:rowOff>
    </xdr:to>
    <xdr:sp macro="" textlink="">
      <xdr:nvSpPr>
        <xdr:cNvPr id="45" name="Line 87"/>
        <xdr:cNvSpPr>
          <a:spLocks noChangeShapeType="1"/>
        </xdr:cNvSpPr>
      </xdr:nvSpPr>
      <xdr:spPr bwMode="auto">
        <a:xfrm>
          <a:off x="7524750" y="4629150"/>
          <a:ext cx="190500" cy="0"/>
        </a:xfrm>
        <a:prstGeom prst="line">
          <a:avLst/>
        </a:prstGeom>
        <a:noFill/>
        <a:ln w="9525">
          <a:solidFill>
            <a:srgbClr val="000000"/>
          </a:solidFill>
          <a:prstDash val="lgDash"/>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266700</xdr:colOff>
      <xdr:row>30</xdr:row>
      <xdr:rowOff>85725</xdr:rowOff>
    </xdr:from>
    <xdr:to>
      <xdr:col>18</xdr:col>
      <xdr:colOff>342900</xdr:colOff>
      <xdr:row>30</xdr:row>
      <xdr:rowOff>85725</xdr:rowOff>
    </xdr:to>
    <xdr:sp macro="" textlink="">
      <xdr:nvSpPr>
        <xdr:cNvPr id="46" name="Line 88"/>
        <xdr:cNvSpPr>
          <a:spLocks noChangeShapeType="1"/>
        </xdr:cNvSpPr>
      </xdr:nvSpPr>
      <xdr:spPr bwMode="auto">
        <a:xfrm>
          <a:off x="7800975" y="4629150"/>
          <a:ext cx="457200" cy="0"/>
        </a:xfrm>
        <a:prstGeom prst="line">
          <a:avLst/>
        </a:prstGeom>
        <a:noFill/>
        <a:ln w="9525">
          <a:solidFill>
            <a:srgbClr val="000000"/>
          </a:solidFill>
          <a:prstDash val="lgDash"/>
          <a:round/>
          <a:headEnd/>
          <a:tailEnd/>
        </a:ln>
        <a:extLst>
          <a:ext uri="{909E8E84-426E-40DD-AFC4-6F175D3DCCD1}">
            <a14:hiddenFill xmlns:a14="http://schemas.microsoft.com/office/drawing/2010/main" xmlns="">
              <a:noFill/>
            </a14:hiddenFill>
          </a:ext>
        </a:extLst>
      </xdr:spPr>
    </xdr:sp>
    <xdr:clientData/>
  </xdr:twoCellAnchor>
  <xdr:twoCellAnchor>
    <xdr:from>
      <xdr:col>21</xdr:col>
      <xdr:colOff>0</xdr:colOff>
      <xdr:row>26</xdr:row>
      <xdr:rowOff>0</xdr:rowOff>
    </xdr:from>
    <xdr:to>
      <xdr:col>21</xdr:col>
      <xdr:colOff>0</xdr:colOff>
      <xdr:row>30</xdr:row>
      <xdr:rowOff>104775</xdr:rowOff>
    </xdr:to>
    <xdr:sp macro="" textlink="">
      <xdr:nvSpPr>
        <xdr:cNvPr id="47" name="Line 89"/>
        <xdr:cNvSpPr>
          <a:spLocks noChangeShapeType="1"/>
        </xdr:cNvSpPr>
      </xdr:nvSpPr>
      <xdr:spPr bwMode="auto">
        <a:xfrm>
          <a:off x="9058275" y="3895725"/>
          <a:ext cx="0" cy="752475"/>
        </a:xfrm>
        <a:prstGeom prst="line">
          <a:avLst/>
        </a:prstGeom>
        <a:noFill/>
        <a:ln w="9525">
          <a:solidFill>
            <a:srgbClr val="000000"/>
          </a:solidFill>
          <a:prstDash val="lgDash"/>
          <a:round/>
          <a:headEnd/>
          <a:tailEnd/>
        </a:ln>
        <a:extLst>
          <a:ext uri="{909E8E84-426E-40DD-AFC4-6F175D3DCCD1}">
            <a14:hiddenFill xmlns:a14="http://schemas.microsoft.com/office/drawing/2010/main" xmlns="">
              <a:noFill/>
            </a14:hiddenFill>
          </a:ext>
        </a:extLst>
      </xdr:spPr>
    </xdr:sp>
    <xdr:clientData/>
  </xdr:twoCellAnchor>
  <xdr:twoCellAnchor>
    <xdr:from>
      <xdr:col>21</xdr:col>
      <xdr:colOff>0</xdr:colOff>
      <xdr:row>26</xdr:row>
      <xdr:rowOff>0</xdr:rowOff>
    </xdr:from>
    <xdr:to>
      <xdr:col>22</xdr:col>
      <xdr:colOff>9525</xdr:colOff>
      <xdr:row>26</xdr:row>
      <xdr:rowOff>0</xdr:rowOff>
    </xdr:to>
    <xdr:sp macro="" textlink="">
      <xdr:nvSpPr>
        <xdr:cNvPr id="48" name="Line 90"/>
        <xdr:cNvSpPr>
          <a:spLocks noChangeShapeType="1"/>
        </xdr:cNvSpPr>
      </xdr:nvSpPr>
      <xdr:spPr bwMode="auto">
        <a:xfrm>
          <a:off x="9058275" y="3895725"/>
          <a:ext cx="390525" cy="0"/>
        </a:xfrm>
        <a:prstGeom prst="line">
          <a:avLst/>
        </a:prstGeom>
        <a:noFill/>
        <a:ln w="9525">
          <a:solidFill>
            <a:srgbClr val="000000"/>
          </a:solidFill>
          <a:prstDash val="lgDash"/>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25</xdr:col>
      <xdr:colOff>9525</xdr:colOff>
      <xdr:row>26</xdr:row>
      <xdr:rowOff>0</xdr:rowOff>
    </xdr:from>
    <xdr:to>
      <xdr:col>25</xdr:col>
      <xdr:colOff>352425</xdr:colOff>
      <xdr:row>26</xdr:row>
      <xdr:rowOff>0</xdr:rowOff>
    </xdr:to>
    <xdr:sp macro="" textlink="">
      <xdr:nvSpPr>
        <xdr:cNvPr id="49" name="Line 91"/>
        <xdr:cNvSpPr>
          <a:spLocks noChangeShapeType="1"/>
        </xdr:cNvSpPr>
      </xdr:nvSpPr>
      <xdr:spPr bwMode="auto">
        <a:xfrm>
          <a:off x="10591800" y="3895725"/>
          <a:ext cx="342900" cy="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26</xdr:col>
      <xdr:colOff>0</xdr:colOff>
      <xdr:row>26</xdr:row>
      <xdr:rowOff>0</xdr:rowOff>
    </xdr:from>
    <xdr:to>
      <xdr:col>27</xdr:col>
      <xdr:colOff>523875</xdr:colOff>
      <xdr:row>26</xdr:row>
      <xdr:rowOff>0</xdr:rowOff>
    </xdr:to>
    <xdr:sp macro="" textlink="">
      <xdr:nvSpPr>
        <xdr:cNvPr id="50" name="Line 92"/>
        <xdr:cNvSpPr>
          <a:spLocks noChangeShapeType="1"/>
        </xdr:cNvSpPr>
      </xdr:nvSpPr>
      <xdr:spPr bwMode="auto">
        <a:xfrm>
          <a:off x="10944225" y="3895725"/>
          <a:ext cx="904875"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11</xdr:col>
      <xdr:colOff>0</xdr:colOff>
      <xdr:row>27</xdr:row>
      <xdr:rowOff>66675</xdr:rowOff>
    </xdr:from>
    <xdr:to>
      <xdr:col>11</xdr:col>
      <xdr:colOff>0</xdr:colOff>
      <xdr:row>34</xdr:row>
      <xdr:rowOff>152400</xdr:rowOff>
    </xdr:to>
    <xdr:sp macro="" textlink="">
      <xdr:nvSpPr>
        <xdr:cNvPr id="51" name="Line 93"/>
        <xdr:cNvSpPr>
          <a:spLocks noChangeShapeType="1"/>
        </xdr:cNvSpPr>
      </xdr:nvSpPr>
      <xdr:spPr bwMode="auto">
        <a:xfrm>
          <a:off x="5391150" y="4124325"/>
          <a:ext cx="0" cy="1219200"/>
        </a:xfrm>
        <a:prstGeom prst="line">
          <a:avLst/>
        </a:prstGeom>
        <a:noFill/>
        <a:ln w="9525">
          <a:solidFill>
            <a:srgbClr val="000000"/>
          </a:solidFill>
          <a:prstDash val="lgDashDot"/>
          <a:round/>
          <a:headEnd/>
          <a:tailEnd/>
        </a:ln>
        <a:extLst>
          <a:ext uri="{909E8E84-426E-40DD-AFC4-6F175D3DCCD1}">
            <a14:hiddenFill xmlns:a14="http://schemas.microsoft.com/office/drawing/2010/main" xmlns="">
              <a:noFill/>
            </a14:hiddenFill>
          </a:ext>
        </a:extLst>
      </xdr:spPr>
    </xdr:sp>
    <xdr:clientData/>
  </xdr:twoCellAnchor>
  <xdr:twoCellAnchor>
    <xdr:from>
      <xdr:col>8</xdr:col>
      <xdr:colOff>0</xdr:colOff>
      <xdr:row>25</xdr:row>
      <xdr:rowOff>9525</xdr:rowOff>
    </xdr:from>
    <xdr:to>
      <xdr:col>8</xdr:col>
      <xdr:colOff>371475</xdr:colOff>
      <xdr:row>25</xdr:row>
      <xdr:rowOff>9525</xdr:rowOff>
    </xdr:to>
    <xdr:sp macro="" textlink="">
      <xdr:nvSpPr>
        <xdr:cNvPr id="52" name="Line 94"/>
        <xdr:cNvSpPr>
          <a:spLocks noChangeShapeType="1"/>
        </xdr:cNvSpPr>
      </xdr:nvSpPr>
      <xdr:spPr bwMode="auto">
        <a:xfrm>
          <a:off x="4476750" y="37433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27</xdr:col>
      <xdr:colOff>381000</xdr:colOff>
      <xdr:row>16</xdr:row>
      <xdr:rowOff>85725</xdr:rowOff>
    </xdr:from>
    <xdr:to>
      <xdr:col>29</xdr:col>
      <xdr:colOff>0</xdr:colOff>
      <xdr:row>16</xdr:row>
      <xdr:rowOff>85725</xdr:rowOff>
    </xdr:to>
    <xdr:cxnSp macro="">
      <xdr:nvCxnSpPr>
        <xdr:cNvPr id="53" name="Straight Arrow Connector 2"/>
        <xdr:cNvCxnSpPr>
          <a:cxnSpLocks noChangeShapeType="1"/>
        </xdr:cNvCxnSpPr>
      </xdr:nvCxnSpPr>
      <xdr:spPr bwMode="auto">
        <a:xfrm>
          <a:off x="11706225" y="2362200"/>
          <a:ext cx="533400" cy="0"/>
        </a:xfrm>
        <a:prstGeom prst="straightConnector1">
          <a:avLst/>
        </a:prstGeom>
        <a:noFill/>
        <a:ln w="9525" algn="ctr">
          <a:solidFill>
            <a:srgbClr val="000000"/>
          </a:solidFill>
          <a:round/>
          <a:headEnd/>
          <a:tailEnd type="arrow" w="med" len="med"/>
        </a:ln>
      </xdr:spPr>
    </xdr:cxnSp>
    <xdr:clientData/>
  </xdr:twoCellAnchor>
  <xdr:twoCellAnchor>
    <xdr:from>
      <xdr:col>26</xdr:col>
      <xdr:colOff>28575</xdr:colOff>
      <xdr:row>16</xdr:row>
      <xdr:rowOff>85725</xdr:rowOff>
    </xdr:from>
    <xdr:to>
      <xdr:col>27</xdr:col>
      <xdr:colOff>447675</xdr:colOff>
      <xdr:row>16</xdr:row>
      <xdr:rowOff>85725</xdr:rowOff>
    </xdr:to>
    <xdr:cxnSp macro="">
      <xdr:nvCxnSpPr>
        <xdr:cNvPr id="54" name="Straight Arrow Connector 4"/>
        <xdr:cNvCxnSpPr>
          <a:cxnSpLocks noChangeShapeType="1"/>
        </xdr:cNvCxnSpPr>
      </xdr:nvCxnSpPr>
      <xdr:spPr bwMode="auto">
        <a:xfrm flipH="1">
          <a:off x="10972800" y="2362200"/>
          <a:ext cx="800100" cy="0"/>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35"/>
  <sheetViews>
    <sheetView workbookViewId="0">
      <selection activeCell="E4" sqref="E4:F4"/>
    </sheetView>
  </sheetViews>
  <sheetFormatPr defaultRowHeight="14.4"/>
  <cols>
    <col min="1" max="1" width="9.109375" style="798" customWidth="1"/>
    <col min="2" max="2" width="40.109375" customWidth="1"/>
    <col min="3" max="3" width="15.33203125" customWidth="1"/>
    <col min="4" max="4" width="12.6640625" customWidth="1"/>
    <col min="5" max="5" width="12" customWidth="1"/>
    <col min="6" max="6" width="10.6640625" customWidth="1"/>
    <col min="7" max="7" width="18.6640625" customWidth="1"/>
  </cols>
  <sheetData>
    <row r="1" spans="1:7" ht="23.4">
      <c r="A1" s="919" t="s">
        <v>921</v>
      </c>
      <c r="B1" s="919"/>
      <c r="C1" s="919"/>
      <c r="D1" s="919"/>
      <c r="E1" s="919"/>
      <c r="F1" s="919"/>
      <c r="G1" s="919"/>
    </row>
    <row r="2" spans="1:7" ht="26.4">
      <c r="A2" s="920" t="s">
        <v>918</v>
      </c>
      <c r="B2" s="921"/>
      <c r="C2" s="921"/>
      <c r="D2" s="921"/>
      <c r="E2" s="921"/>
      <c r="F2" s="921"/>
      <c r="G2" s="921"/>
    </row>
    <row r="3" spans="1:7" ht="15.6">
      <c r="A3" s="790">
        <v>1</v>
      </c>
      <c r="B3" s="856" t="s">
        <v>952</v>
      </c>
      <c r="C3" s="907" t="s">
        <v>937</v>
      </c>
      <c r="D3" s="907"/>
      <c r="E3" s="907"/>
      <c r="F3" s="907"/>
      <c r="G3" s="907"/>
    </row>
    <row r="4" spans="1:7" ht="15.6">
      <c r="A4" s="790">
        <v>2</v>
      </c>
      <c r="B4" s="791" t="s">
        <v>889</v>
      </c>
      <c r="C4" s="914" t="s">
        <v>914</v>
      </c>
      <c r="D4" s="915"/>
      <c r="E4" s="922" t="s">
        <v>890</v>
      </c>
      <c r="F4" s="922"/>
      <c r="G4" s="827" t="str">
        <f>C4</f>
        <v>UREA</v>
      </c>
    </row>
    <row r="5" spans="1:7" ht="15.6">
      <c r="A5" s="792">
        <v>3</v>
      </c>
      <c r="B5" s="791" t="s">
        <v>891</v>
      </c>
      <c r="C5" s="907" t="s">
        <v>913</v>
      </c>
      <c r="D5" s="907"/>
      <c r="E5" s="907"/>
      <c r="F5" s="907"/>
      <c r="G5" s="907"/>
    </row>
    <row r="6" spans="1:7" ht="15.6">
      <c r="A6" s="790">
        <v>4</v>
      </c>
      <c r="B6" s="791" t="s">
        <v>892</v>
      </c>
      <c r="C6" s="907">
        <v>1996</v>
      </c>
      <c r="D6" s="907"/>
      <c r="E6" s="907"/>
      <c r="F6" s="907"/>
      <c r="G6" s="907"/>
    </row>
    <row r="7" spans="1:7" ht="46.8">
      <c r="A7" s="790"/>
      <c r="B7" s="793" t="s">
        <v>786</v>
      </c>
      <c r="C7" s="914">
        <v>2003</v>
      </c>
      <c r="D7" s="915"/>
      <c r="E7" s="915"/>
      <c r="F7" s="915"/>
      <c r="G7" s="916"/>
    </row>
    <row r="8" spans="1:7" ht="15.6">
      <c r="A8" s="790">
        <v>5</v>
      </c>
      <c r="B8" s="908" t="s">
        <v>893</v>
      </c>
      <c r="C8" s="908"/>
      <c r="D8" s="908"/>
      <c r="E8" s="908"/>
      <c r="F8" s="908"/>
      <c r="G8" s="908"/>
    </row>
    <row r="9" spans="1:7" ht="15.6">
      <c r="A9" s="917" t="s">
        <v>45</v>
      </c>
      <c r="B9" s="794" t="s">
        <v>894</v>
      </c>
      <c r="C9" s="907" t="s">
        <v>924</v>
      </c>
      <c r="D9" s="907"/>
      <c r="E9" s="907"/>
      <c r="F9" s="907"/>
      <c r="G9" s="907"/>
    </row>
    <row r="10" spans="1:7" ht="15.6">
      <c r="A10" s="917"/>
      <c r="B10" s="794" t="s">
        <v>895</v>
      </c>
      <c r="C10" s="907" t="s">
        <v>925</v>
      </c>
      <c r="D10" s="907"/>
      <c r="E10" s="907"/>
      <c r="F10" s="907"/>
      <c r="G10" s="907"/>
    </row>
    <row r="11" spans="1:7" ht="15.6">
      <c r="A11" s="917"/>
      <c r="B11" s="794" t="s">
        <v>896</v>
      </c>
      <c r="C11" s="907">
        <v>0</v>
      </c>
      <c r="D11" s="907"/>
      <c r="E11" s="828" t="s">
        <v>897</v>
      </c>
      <c r="F11" s="907">
        <v>223</v>
      </c>
      <c r="G11" s="907"/>
    </row>
    <row r="12" spans="1:7" ht="15.6">
      <c r="A12" s="918"/>
      <c r="B12" s="794" t="s">
        <v>898</v>
      </c>
      <c r="C12" s="907">
        <v>22</v>
      </c>
      <c r="D12" s="907"/>
      <c r="E12" s="828" t="s">
        <v>899</v>
      </c>
      <c r="F12" s="907">
        <v>99</v>
      </c>
      <c r="G12" s="907"/>
    </row>
    <row r="13" spans="1:7" ht="15.6">
      <c r="A13" s="911" t="s">
        <v>46</v>
      </c>
      <c r="B13" s="796" t="s">
        <v>900</v>
      </c>
      <c r="C13" s="907" t="s">
        <v>922</v>
      </c>
      <c r="D13" s="907"/>
      <c r="E13" s="907"/>
      <c r="F13" s="907"/>
      <c r="G13" s="907"/>
    </row>
    <row r="14" spans="1:7" ht="15.6">
      <c r="A14" s="912"/>
      <c r="B14" s="796" t="s">
        <v>901</v>
      </c>
      <c r="C14" s="907" t="s">
        <v>923</v>
      </c>
      <c r="D14" s="907"/>
      <c r="E14" s="907"/>
      <c r="F14" s="907"/>
      <c r="G14" s="907"/>
    </row>
    <row r="15" spans="1:7" ht="15.6">
      <c r="A15" s="912"/>
      <c r="B15" s="796" t="s">
        <v>898</v>
      </c>
      <c r="C15" s="907"/>
      <c r="D15" s="907"/>
      <c r="E15" s="828" t="s">
        <v>899</v>
      </c>
      <c r="F15" s="907"/>
      <c r="G15" s="907"/>
    </row>
    <row r="16" spans="1:7" ht="15.6">
      <c r="A16" s="913"/>
      <c r="B16" s="796" t="s">
        <v>902</v>
      </c>
      <c r="C16" s="829"/>
      <c r="D16" s="828" t="s">
        <v>903</v>
      </c>
      <c r="E16" s="907"/>
      <c r="F16" s="907"/>
      <c r="G16" s="907"/>
    </row>
    <row r="17" spans="1:7" ht="15.6">
      <c r="A17" s="797">
        <v>6</v>
      </c>
      <c r="B17" s="791" t="s">
        <v>904</v>
      </c>
      <c r="C17" s="910"/>
      <c r="D17" s="910"/>
      <c r="E17" s="910"/>
      <c r="F17" s="910"/>
      <c r="G17" s="910"/>
    </row>
    <row r="18" spans="1:7" ht="15.6">
      <c r="A18" s="909"/>
      <c r="B18" s="794" t="s">
        <v>905</v>
      </c>
      <c r="C18" s="907"/>
      <c r="D18" s="907"/>
      <c r="E18" s="907"/>
      <c r="F18" s="907"/>
      <c r="G18" s="907"/>
    </row>
    <row r="19" spans="1:7" ht="15.6">
      <c r="A19" s="909"/>
      <c r="B19" s="794" t="s">
        <v>901</v>
      </c>
      <c r="C19" s="907"/>
      <c r="D19" s="907"/>
      <c r="E19" s="907"/>
      <c r="F19" s="907"/>
      <c r="G19" s="907"/>
    </row>
    <row r="20" spans="1:7" ht="15.6">
      <c r="A20" s="909"/>
      <c r="B20" s="794" t="s">
        <v>906</v>
      </c>
      <c r="C20" s="907"/>
      <c r="D20" s="907"/>
      <c r="E20" s="907"/>
      <c r="F20" s="907"/>
      <c r="G20" s="907"/>
    </row>
    <row r="21" spans="1:7" ht="15.6">
      <c r="A21" s="909"/>
      <c r="B21" s="794" t="s">
        <v>894</v>
      </c>
      <c r="C21" s="907"/>
      <c r="D21" s="907"/>
      <c r="E21" s="828" t="s">
        <v>907</v>
      </c>
      <c r="F21" s="907"/>
      <c r="G21" s="907"/>
    </row>
    <row r="22" spans="1:7" ht="15.6">
      <c r="A22" s="909"/>
      <c r="B22" s="794" t="s">
        <v>895</v>
      </c>
      <c r="C22" s="907"/>
      <c r="D22" s="907"/>
      <c r="E22" s="907"/>
      <c r="F22" s="907"/>
      <c r="G22" s="907"/>
    </row>
    <row r="23" spans="1:7" ht="15.6">
      <c r="A23" s="909"/>
      <c r="B23" s="794" t="s">
        <v>896</v>
      </c>
      <c r="C23" s="907"/>
      <c r="D23" s="907"/>
      <c r="E23" s="828" t="s">
        <v>897</v>
      </c>
      <c r="F23" s="907"/>
      <c r="G23" s="907"/>
    </row>
    <row r="24" spans="1:7" ht="15.6">
      <c r="A24" s="909"/>
      <c r="B24" s="794" t="s">
        <v>898</v>
      </c>
      <c r="C24" s="907"/>
      <c r="D24" s="907"/>
      <c r="E24" s="828" t="s">
        <v>899</v>
      </c>
      <c r="F24" s="907"/>
      <c r="G24" s="907"/>
    </row>
    <row r="25" spans="1:7" ht="15.6">
      <c r="A25" s="790">
        <v>7</v>
      </c>
      <c r="B25" s="908" t="s">
        <v>908</v>
      </c>
      <c r="C25" s="908"/>
      <c r="D25" s="908"/>
      <c r="E25" s="908"/>
      <c r="F25" s="908"/>
      <c r="G25" s="908"/>
    </row>
    <row r="26" spans="1:7" ht="15.6">
      <c r="A26" s="909"/>
      <c r="B26" s="795" t="s">
        <v>909</v>
      </c>
      <c r="C26" s="907" t="s">
        <v>933</v>
      </c>
      <c r="D26" s="907"/>
      <c r="E26" s="907"/>
      <c r="F26" s="907"/>
      <c r="G26" s="907"/>
    </row>
    <row r="27" spans="1:7" ht="15.6">
      <c r="A27" s="909"/>
      <c r="B27" s="795" t="s">
        <v>901</v>
      </c>
      <c r="C27" s="907"/>
      <c r="D27" s="907"/>
      <c r="E27" s="910" t="s">
        <v>910</v>
      </c>
      <c r="F27" s="910"/>
      <c r="G27" s="830"/>
    </row>
    <row r="28" spans="1:7" ht="15.6">
      <c r="A28" s="909"/>
      <c r="B28" s="795" t="s">
        <v>911</v>
      </c>
      <c r="C28" s="907"/>
      <c r="D28" s="907"/>
      <c r="E28" s="907"/>
      <c r="F28" s="907"/>
      <c r="G28" s="907"/>
    </row>
    <row r="29" spans="1:7" ht="15.6">
      <c r="A29" s="909"/>
      <c r="B29" s="795" t="s">
        <v>898</v>
      </c>
      <c r="C29" s="907"/>
      <c r="D29" s="907"/>
      <c r="E29" s="828" t="s">
        <v>899</v>
      </c>
      <c r="F29" s="907"/>
      <c r="G29" s="907"/>
    </row>
    <row r="30" spans="1:7" ht="15.6">
      <c r="A30" s="909"/>
      <c r="B30" s="795" t="s">
        <v>902</v>
      </c>
      <c r="C30" s="829"/>
      <c r="D30" s="828" t="s">
        <v>912</v>
      </c>
      <c r="E30" s="907"/>
      <c r="F30" s="907"/>
      <c r="G30" s="907"/>
    </row>
    <row r="32" spans="1:7" ht="15.6">
      <c r="B32" s="831" t="s">
        <v>939</v>
      </c>
    </row>
    <row r="33" spans="2:2" ht="15.6">
      <c r="B33" s="833" t="s">
        <v>941</v>
      </c>
    </row>
    <row r="34" spans="2:2" ht="15.6">
      <c r="B34" s="832" t="s">
        <v>938</v>
      </c>
    </row>
    <row r="35" spans="2:2" ht="15.6">
      <c r="B35" s="834" t="s">
        <v>940</v>
      </c>
    </row>
  </sheetData>
  <mergeCells count="43">
    <mergeCell ref="C5:G5"/>
    <mergeCell ref="A1:G1"/>
    <mergeCell ref="A2:G2"/>
    <mergeCell ref="C3:G3"/>
    <mergeCell ref="C4:D4"/>
    <mergeCell ref="E4:F4"/>
    <mergeCell ref="C6:G6"/>
    <mergeCell ref="C7:G7"/>
    <mergeCell ref="B8:G8"/>
    <mergeCell ref="A9:A12"/>
    <mergeCell ref="C9:G9"/>
    <mergeCell ref="C10:G10"/>
    <mergeCell ref="C11:D11"/>
    <mergeCell ref="F11:G11"/>
    <mergeCell ref="C12:D12"/>
    <mergeCell ref="F12:G12"/>
    <mergeCell ref="A13:A16"/>
    <mergeCell ref="C13:G13"/>
    <mergeCell ref="C14:G14"/>
    <mergeCell ref="C15:D15"/>
    <mergeCell ref="F15:G15"/>
    <mergeCell ref="E16:G16"/>
    <mergeCell ref="C17:G17"/>
    <mergeCell ref="A18:A24"/>
    <mergeCell ref="C18:G18"/>
    <mergeCell ref="C19:G19"/>
    <mergeCell ref="C20:G20"/>
    <mergeCell ref="C21:D21"/>
    <mergeCell ref="F21:G21"/>
    <mergeCell ref="C22:G22"/>
    <mergeCell ref="C23:D23"/>
    <mergeCell ref="F23:G23"/>
    <mergeCell ref="E30:G30"/>
    <mergeCell ref="C24:D24"/>
    <mergeCell ref="F24:G24"/>
    <mergeCell ref="B25:G25"/>
    <mergeCell ref="A26:A30"/>
    <mergeCell ref="C26:G26"/>
    <mergeCell ref="C27:D27"/>
    <mergeCell ref="E27:F27"/>
    <mergeCell ref="C28:G28"/>
    <mergeCell ref="C29:D29"/>
    <mergeCell ref="F29:G29"/>
  </mergeCells>
  <dataValidations count="2">
    <dataValidation type="list" allowBlank="1" showInputMessage="1" showErrorMessage="1" sqref="C983044 C65540 C131076 C196612 C262148 C327684 C393220 C458756 C524292 C589828 C655364 C720900 C786436 C851972 C917508">
      <formula1>"REFINERY, SMELTER, INTEGRATED"</formula1>
    </dataValidation>
    <dataValidation type="list" allowBlank="1" showInputMessage="1" showErrorMessage="1" sqref="C4:D4">
      <formula1>"UREA, AMMONIA"</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B2:T47"/>
  <sheetViews>
    <sheetView topLeftCell="A27" zoomScale="80" zoomScaleNormal="80" workbookViewId="0">
      <selection activeCell="L29" sqref="L29:M29"/>
    </sheetView>
  </sheetViews>
  <sheetFormatPr defaultRowHeight="14.4"/>
  <cols>
    <col min="2" max="2" width="9.109375" style="32"/>
    <col min="3" max="3" width="11.88671875" style="32" customWidth="1"/>
    <col min="9" max="9" width="11.33203125" customWidth="1"/>
    <col min="11" max="11" width="9.109375" style="32"/>
    <col min="12" max="12" width="29" customWidth="1"/>
    <col min="13" max="13" width="11.5546875" customWidth="1"/>
    <col min="14" max="14" width="10.6640625" customWidth="1"/>
    <col min="15" max="15" width="11.109375" customWidth="1"/>
    <col min="16" max="17" width="10.5546875" customWidth="1"/>
    <col min="18" max="18" width="12" customWidth="1"/>
    <col min="19" max="19" width="14.33203125" customWidth="1"/>
    <col min="20" max="20" width="18.33203125" customWidth="1"/>
  </cols>
  <sheetData>
    <row r="2" spans="2:20" ht="16.8">
      <c r="K2" s="200"/>
      <c r="L2" s="203"/>
      <c r="N2" s="122"/>
      <c r="P2" s="122"/>
      <c r="Q2" s="122"/>
      <c r="S2" s="122"/>
      <c r="T2" s="203"/>
    </row>
    <row r="3" spans="2:20" ht="33.75" customHeight="1">
      <c r="B3" s="144"/>
      <c r="C3" s="1006" t="s">
        <v>225</v>
      </c>
      <c r="D3" s="1006"/>
      <c r="E3" s="1006"/>
      <c r="F3" s="1006"/>
      <c r="G3" s="1006"/>
      <c r="H3" s="1006"/>
      <c r="I3" s="1006"/>
      <c r="J3" s="1006"/>
      <c r="K3" s="111"/>
      <c r="M3" s="203"/>
      <c r="N3" s="204"/>
      <c r="O3" s="204"/>
      <c r="P3" s="204"/>
      <c r="Q3" s="204"/>
      <c r="R3" s="204"/>
      <c r="S3" s="204"/>
      <c r="T3" s="122"/>
    </row>
    <row r="4" spans="2:20" ht="18.600000000000001" thickBot="1">
      <c r="B4" s="144"/>
      <c r="C4" s="199"/>
      <c r="D4" s="11"/>
      <c r="E4" s="11"/>
      <c r="F4" s="11"/>
      <c r="G4" s="11"/>
      <c r="H4" s="11"/>
      <c r="I4" s="11"/>
      <c r="K4" s="111"/>
      <c r="L4" s="253"/>
      <c r="M4" s="203"/>
      <c r="N4" s="204"/>
      <c r="O4" s="204"/>
      <c r="P4" s="204"/>
      <c r="Q4" s="204"/>
      <c r="R4" s="204"/>
      <c r="S4" s="204"/>
      <c r="T4" s="125"/>
    </row>
    <row r="5" spans="2:20" ht="18">
      <c r="B5" s="217">
        <v>1</v>
      </c>
      <c r="C5" s="221" t="s">
        <v>229</v>
      </c>
      <c r="D5" s="201"/>
      <c r="E5" s="201"/>
      <c r="F5" s="201"/>
      <c r="G5" s="201"/>
      <c r="H5" s="201"/>
      <c r="I5" s="202"/>
      <c r="K5" s="223"/>
      <c r="L5" s="224" t="s">
        <v>243</v>
      </c>
      <c r="M5" s="197"/>
      <c r="N5" s="197"/>
      <c r="O5" s="197"/>
      <c r="P5" s="197"/>
      <c r="Q5" s="197"/>
      <c r="R5" s="197"/>
      <c r="S5" s="197"/>
      <c r="T5" s="207"/>
    </row>
    <row r="6" spans="2:20" s="55" customFormat="1" ht="39" customHeight="1">
      <c r="B6" s="218">
        <v>1.1000000000000001</v>
      </c>
      <c r="C6" s="1002" t="s">
        <v>261</v>
      </c>
      <c r="D6" s="1002"/>
      <c r="E6" s="1002"/>
      <c r="F6" s="1002"/>
      <c r="G6" s="1002"/>
      <c r="H6" s="1002"/>
      <c r="I6" s="1003"/>
      <c r="K6" s="256" t="s">
        <v>0</v>
      </c>
      <c r="L6" s="255" t="s">
        <v>36</v>
      </c>
      <c r="M6" s="255" t="s">
        <v>37</v>
      </c>
      <c r="N6" s="1007" t="s">
        <v>135</v>
      </c>
      <c r="O6" s="1008"/>
      <c r="P6" s="1008"/>
      <c r="Q6" s="1009"/>
      <c r="R6" s="225" t="s">
        <v>230</v>
      </c>
      <c r="S6" s="254" t="s">
        <v>207</v>
      </c>
      <c r="T6" s="226" t="s">
        <v>117</v>
      </c>
    </row>
    <row r="7" spans="2:20" ht="15.6">
      <c r="B7" s="219"/>
      <c r="C7" s="214"/>
      <c r="D7" s="122"/>
      <c r="E7" s="122"/>
      <c r="F7" s="122"/>
      <c r="G7" s="122"/>
      <c r="H7" s="122"/>
      <c r="I7" s="207"/>
      <c r="J7" s="81"/>
      <c r="K7" s="227"/>
      <c r="L7" s="222"/>
      <c r="M7" s="222"/>
      <c r="N7" s="257" t="s">
        <v>41</v>
      </c>
      <c r="O7" s="257" t="s">
        <v>42</v>
      </c>
      <c r="P7" s="257" t="s">
        <v>43</v>
      </c>
      <c r="Q7" s="257" t="s">
        <v>140</v>
      </c>
      <c r="R7" s="257" t="s">
        <v>74</v>
      </c>
      <c r="S7" s="257" t="s">
        <v>44</v>
      </c>
      <c r="T7" s="228"/>
    </row>
    <row r="8" spans="2:20" ht="15.6">
      <c r="B8" s="219" t="s">
        <v>27</v>
      </c>
      <c r="C8" s="203" t="s">
        <v>262</v>
      </c>
      <c r="D8" s="204"/>
      <c r="E8" s="204"/>
      <c r="F8" s="204"/>
      <c r="G8" s="204"/>
      <c r="H8" s="204"/>
      <c r="I8" s="207"/>
      <c r="J8" s="81"/>
      <c r="K8" s="229"/>
      <c r="L8" s="116"/>
      <c r="M8" s="116"/>
      <c r="N8" s="116"/>
      <c r="O8" s="116"/>
      <c r="P8" s="116"/>
      <c r="Q8" s="116"/>
      <c r="R8" s="116"/>
      <c r="S8" s="113"/>
      <c r="T8" s="230"/>
    </row>
    <row r="9" spans="2:20" ht="15.6">
      <c r="B9" s="218" t="s">
        <v>245</v>
      </c>
      <c r="C9" s="203" t="s">
        <v>246</v>
      </c>
      <c r="D9" s="204"/>
      <c r="E9" s="204"/>
      <c r="F9" s="204"/>
      <c r="G9" s="204"/>
      <c r="H9" s="204"/>
      <c r="I9" s="207"/>
      <c r="J9" s="81"/>
      <c r="K9" s="258">
        <v>1</v>
      </c>
      <c r="L9" s="134" t="s">
        <v>181</v>
      </c>
      <c r="M9" s="116" t="s">
        <v>10</v>
      </c>
      <c r="N9" s="237">
        <f>'Prod_energy_best monthly'!E20</f>
        <v>252000</v>
      </c>
      <c r="O9" s="237">
        <f>'Prod_energy_best monthly'!F20</f>
        <v>280500</v>
      </c>
      <c r="P9" s="237">
        <f>'Prod_energy_best monthly'!G20</f>
        <v>374300</v>
      </c>
      <c r="Q9" s="249">
        <f>'Prod_energy_best monthly'!H20</f>
        <v>302266.66666666669</v>
      </c>
      <c r="R9" s="237">
        <f>'Prod_energy_best monthly'!I20</f>
        <v>0</v>
      </c>
      <c r="S9" s="237">
        <f>'Prod_energy_best monthly'!J20</f>
        <v>330000</v>
      </c>
      <c r="T9" s="230"/>
    </row>
    <row r="10" spans="2:20" ht="15.6">
      <c r="B10" s="218" t="s">
        <v>247</v>
      </c>
      <c r="C10" s="212" t="s">
        <v>248</v>
      </c>
      <c r="D10" s="122"/>
      <c r="E10" s="122"/>
      <c r="F10" s="122"/>
      <c r="G10" s="122"/>
      <c r="H10" s="204"/>
      <c r="I10" s="207"/>
      <c r="J10" s="81"/>
      <c r="K10" s="258"/>
      <c r="L10" s="134"/>
      <c r="M10" s="116"/>
      <c r="N10" s="237"/>
      <c r="O10" s="237"/>
      <c r="P10" s="237"/>
      <c r="Q10" s="249"/>
      <c r="R10" s="237"/>
      <c r="S10" s="237"/>
      <c r="T10" s="230"/>
    </row>
    <row r="11" spans="2:20" ht="15.6">
      <c r="B11" s="218" t="s">
        <v>99</v>
      </c>
      <c r="C11" s="212" t="s">
        <v>244</v>
      </c>
      <c r="D11" s="122"/>
      <c r="E11" s="122"/>
      <c r="F11" s="122"/>
      <c r="G11" s="122"/>
      <c r="H11" s="122"/>
      <c r="I11" s="207"/>
      <c r="K11" s="258">
        <v>2</v>
      </c>
      <c r="L11" s="134" t="s">
        <v>234</v>
      </c>
      <c r="M11" s="116" t="s">
        <v>228</v>
      </c>
      <c r="N11" s="116"/>
      <c r="O11" s="116"/>
      <c r="P11" s="116"/>
      <c r="Q11" s="116"/>
      <c r="R11" s="116"/>
      <c r="S11" s="113"/>
      <c r="T11" s="230"/>
    </row>
    <row r="12" spans="2:20" ht="15.6">
      <c r="B12" s="219"/>
      <c r="C12" s="214"/>
      <c r="D12" s="122"/>
      <c r="E12" s="122"/>
      <c r="F12" s="122"/>
      <c r="G12" s="122"/>
      <c r="H12" s="204"/>
      <c r="I12" s="207"/>
      <c r="K12" s="229">
        <v>2.1</v>
      </c>
      <c r="L12" s="116" t="s">
        <v>194</v>
      </c>
      <c r="M12" s="116" t="s">
        <v>217</v>
      </c>
      <c r="N12" s="63"/>
      <c r="O12" s="63"/>
      <c r="P12" s="63"/>
      <c r="Q12" s="116"/>
      <c r="R12" s="63"/>
      <c r="S12" s="147"/>
      <c r="T12" s="230"/>
    </row>
    <row r="13" spans="2:20" ht="15.6">
      <c r="B13" s="218">
        <v>1.2</v>
      </c>
      <c r="C13" s="211" t="s">
        <v>249</v>
      </c>
      <c r="D13" s="122"/>
      <c r="E13" s="122"/>
      <c r="F13" s="122"/>
      <c r="G13" s="122"/>
      <c r="H13" s="122"/>
      <c r="I13" s="205"/>
      <c r="K13" s="229">
        <v>2.2000000000000002</v>
      </c>
      <c r="L13" s="116" t="s">
        <v>235</v>
      </c>
      <c r="M13" s="116" t="s">
        <v>236</v>
      </c>
      <c r="N13" s="63"/>
      <c r="O13" s="63"/>
      <c r="P13" s="63"/>
      <c r="Q13" s="116"/>
      <c r="R13" s="63"/>
      <c r="S13" s="147"/>
      <c r="T13" s="230"/>
    </row>
    <row r="14" spans="2:20" ht="15.6">
      <c r="B14" s="218"/>
      <c r="C14" s="212" t="s">
        <v>250</v>
      </c>
      <c r="D14" s="122"/>
      <c r="E14" s="122"/>
      <c r="F14" s="122"/>
      <c r="G14" s="122"/>
      <c r="H14" s="122"/>
      <c r="I14" s="205"/>
      <c r="K14" s="229"/>
      <c r="L14" s="116"/>
      <c r="M14" s="116"/>
      <c r="N14" s="63"/>
      <c r="O14" s="63"/>
      <c r="P14" s="63"/>
      <c r="Q14" s="116"/>
      <c r="R14" s="63"/>
      <c r="S14" s="147"/>
      <c r="T14" s="230"/>
    </row>
    <row r="15" spans="2:20" ht="15.6">
      <c r="B15" s="219"/>
      <c r="C15" s="212" t="s">
        <v>251</v>
      </c>
      <c r="D15" s="122"/>
      <c r="E15" s="203"/>
      <c r="F15" s="122"/>
      <c r="G15" s="122"/>
      <c r="H15" s="203"/>
      <c r="I15" s="207"/>
      <c r="K15" s="258">
        <v>3</v>
      </c>
      <c r="L15" s="134" t="s">
        <v>231</v>
      </c>
      <c r="M15" s="116"/>
      <c r="N15" s="116"/>
      <c r="O15" s="116"/>
      <c r="P15" s="116"/>
      <c r="Q15" s="116"/>
      <c r="R15" s="116"/>
      <c r="S15" s="113"/>
      <c r="T15" s="230"/>
    </row>
    <row r="16" spans="2:20" ht="18">
      <c r="B16" s="218"/>
      <c r="C16" s="208"/>
      <c r="D16" s="122"/>
      <c r="E16" s="122"/>
      <c r="F16" s="123"/>
      <c r="G16" s="123"/>
      <c r="H16" s="123"/>
      <c r="I16" s="206"/>
      <c r="K16" s="229">
        <v>3.1</v>
      </c>
      <c r="L16" s="116" t="s">
        <v>194</v>
      </c>
      <c r="M16" s="116" t="s">
        <v>217</v>
      </c>
      <c r="N16" s="116"/>
      <c r="O16" s="116"/>
      <c r="P16" s="116"/>
      <c r="Q16" s="116"/>
      <c r="R16" s="116"/>
      <c r="S16" s="116"/>
      <c r="T16" s="230"/>
    </row>
    <row r="17" spans="2:20" ht="46.8">
      <c r="B17" s="218"/>
      <c r="C17" s="208"/>
      <c r="D17" s="209"/>
      <c r="E17" s="209"/>
      <c r="F17" s="209"/>
      <c r="G17" s="209"/>
      <c r="H17" s="209"/>
      <c r="I17" s="210"/>
      <c r="K17" s="229">
        <v>3.2</v>
      </c>
      <c r="L17" s="116" t="s">
        <v>232</v>
      </c>
      <c r="M17" s="116"/>
      <c r="N17" s="63"/>
      <c r="O17" s="63"/>
      <c r="P17" s="63"/>
      <c r="Q17" s="116"/>
      <c r="R17" s="63"/>
      <c r="S17" s="147"/>
      <c r="T17" s="230"/>
    </row>
    <row r="18" spans="2:20" s="159" customFormat="1" ht="31.2">
      <c r="B18" s="263">
        <v>2</v>
      </c>
      <c r="C18" s="208" t="s">
        <v>226</v>
      </c>
      <c r="D18" s="233"/>
      <c r="E18" s="233"/>
      <c r="F18" s="233"/>
      <c r="G18" s="233"/>
      <c r="H18" s="233"/>
      <c r="I18" s="234"/>
      <c r="K18" s="235">
        <v>3.3</v>
      </c>
      <c r="L18" s="160" t="s">
        <v>233</v>
      </c>
      <c r="M18" s="160"/>
      <c r="N18" s="63"/>
      <c r="O18" s="63"/>
      <c r="P18" s="63"/>
      <c r="Q18" s="160"/>
      <c r="R18" s="63"/>
      <c r="S18" s="147"/>
      <c r="T18" s="236"/>
    </row>
    <row r="19" spans="2:20" ht="15.6">
      <c r="B19" s="218">
        <v>2.1</v>
      </c>
      <c r="C19" s="203" t="s">
        <v>252</v>
      </c>
      <c r="D19" s="209"/>
      <c r="E19" s="209"/>
      <c r="F19" s="209"/>
      <c r="G19" s="209"/>
      <c r="H19" s="209"/>
      <c r="I19" s="210"/>
      <c r="K19" s="219"/>
      <c r="L19" s="122"/>
      <c r="M19" s="122"/>
      <c r="N19" s="116"/>
      <c r="O19" s="116"/>
      <c r="P19" s="116"/>
      <c r="Q19" s="116"/>
      <c r="R19" s="116"/>
      <c r="S19" s="116"/>
      <c r="T19" s="230"/>
    </row>
    <row r="20" spans="2:20" ht="15.6">
      <c r="B20" s="218"/>
      <c r="C20" s="211" t="s">
        <v>253</v>
      </c>
      <c r="D20" s="209"/>
      <c r="E20" s="209"/>
      <c r="F20" s="209"/>
      <c r="G20" s="209"/>
      <c r="H20" s="209"/>
      <c r="I20" s="210"/>
      <c r="K20" s="258">
        <v>4</v>
      </c>
      <c r="L20" s="134" t="s">
        <v>218</v>
      </c>
      <c r="M20" s="116"/>
      <c r="N20" s="116"/>
      <c r="O20" s="116"/>
      <c r="P20" s="116"/>
      <c r="Q20" s="116"/>
      <c r="R20" s="116"/>
      <c r="S20" s="116"/>
      <c r="T20" s="230"/>
    </row>
    <row r="21" spans="2:20" ht="18">
      <c r="B21" s="218"/>
      <c r="C21" s="211" t="s">
        <v>254</v>
      </c>
      <c r="D21" s="209"/>
      <c r="E21" s="209"/>
      <c r="F21" s="209"/>
      <c r="G21" s="209"/>
      <c r="H21" s="209"/>
      <c r="I21" s="210"/>
      <c r="K21" s="229">
        <v>4.0999999999999996</v>
      </c>
      <c r="L21" s="116" t="s">
        <v>220</v>
      </c>
      <c r="M21" s="116" t="s">
        <v>10</v>
      </c>
      <c r="N21" s="63">
        <v>12000</v>
      </c>
      <c r="O21" s="63">
        <v>0</v>
      </c>
      <c r="P21" s="63">
        <v>0</v>
      </c>
      <c r="Q21" s="116"/>
      <c r="R21" s="63"/>
      <c r="S21" s="147">
        <v>10000</v>
      </c>
      <c r="T21" s="230"/>
    </row>
    <row r="22" spans="2:20" ht="18">
      <c r="B22" s="218"/>
      <c r="C22" s="211" t="s">
        <v>255</v>
      </c>
      <c r="D22" s="209"/>
      <c r="E22" s="209"/>
      <c r="F22" s="209"/>
      <c r="G22" s="209"/>
      <c r="H22" s="209"/>
      <c r="I22" s="210"/>
      <c r="K22" s="229">
        <v>4.2</v>
      </c>
      <c r="L22" s="116" t="s">
        <v>219</v>
      </c>
      <c r="M22" s="116" t="s">
        <v>10</v>
      </c>
      <c r="N22" s="63">
        <v>8000</v>
      </c>
      <c r="O22" s="63">
        <v>0</v>
      </c>
      <c r="P22" s="63">
        <v>0</v>
      </c>
      <c r="Q22" s="116"/>
      <c r="R22" s="63"/>
      <c r="S22" s="147">
        <v>7000</v>
      </c>
      <c r="T22" s="230"/>
    </row>
    <row r="23" spans="2:20" ht="15.6">
      <c r="B23" s="219"/>
      <c r="C23" s="214"/>
      <c r="D23" s="209"/>
      <c r="E23" s="209"/>
      <c r="F23" s="209"/>
      <c r="G23" s="209"/>
      <c r="H23" s="209"/>
      <c r="I23" s="210"/>
      <c r="K23" s="229"/>
      <c r="M23" s="116"/>
      <c r="N23" s="116"/>
      <c r="O23" s="116"/>
      <c r="P23" s="116"/>
      <c r="Q23" s="116"/>
      <c r="R23" s="116"/>
      <c r="S23" s="116"/>
      <c r="T23" s="230"/>
    </row>
    <row r="24" spans="2:20" s="159" customFormat="1" ht="66" customHeight="1">
      <c r="B24" s="218">
        <v>2.2000000000000002</v>
      </c>
      <c r="C24" s="1002" t="s">
        <v>256</v>
      </c>
      <c r="D24" s="1002"/>
      <c r="E24" s="1002"/>
      <c r="F24" s="1002"/>
      <c r="G24" s="1002"/>
      <c r="H24" s="1002"/>
      <c r="I24" s="1003"/>
      <c r="K24" s="259">
        <v>5</v>
      </c>
      <c r="L24" s="160" t="s">
        <v>263</v>
      </c>
      <c r="M24" s="160"/>
      <c r="N24" s="232"/>
      <c r="O24" s="238"/>
      <c r="P24" s="238"/>
      <c r="Q24" s="239"/>
      <c r="R24" s="239"/>
      <c r="S24" s="239"/>
      <c r="T24" s="236"/>
    </row>
    <row r="25" spans="2:20" s="159" customFormat="1" ht="39" customHeight="1">
      <c r="B25" s="231"/>
      <c r="C25" s="232"/>
      <c r="D25" s="233"/>
      <c r="E25" s="233"/>
      <c r="F25" s="233"/>
      <c r="G25" s="233"/>
      <c r="H25" s="233"/>
      <c r="I25" s="234"/>
      <c r="K25" s="235">
        <v>5.0999999999999996</v>
      </c>
      <c r="L25" s="160" t="s">
        <v>238</v>
      </c>
      <c r="M25" s="160" t="s">
        <v>40</v>
      </c>
      <c r="N25" s="251">
        <f>(0.443*N21)/N9</f>
        <v>2.1095238095238094E-2</v>
      </c>
      <c r="O25" s="251">
        <f>(0.443*O21)/O9</f>
        <v>0</v>
      </c>
      <c r="P25" s="251">
        <f>(0.443*P21)/P9</f>
        <v>0</v>
      </c>
      <c r="Q25" s="160"/>
      <c r="R25" s="240" t="e">
        <f>(0.443*R21)/R9</f>
        <v>#DIV/0!</v>
      </c>
      <c r="S25" s="251">
        <f>(0.443*S21)/S9</f>
        <v>1.3424242424242424E-2</v>
      </c>
      <c r="T25" s="236"/>
    </row>
    <row r="26" spans="2:20" s="159" customFormat="1" ht="36" customHeight="1">
      <c r="B26" s="262">
        <v>3</v>
      </c>
      <c r="C26" s="243" t="s">
        <v>227</v>
      </c>
      <c r="D26" s="233"/>
      <c r="E26" s="233"/>
      <c r="F26" s="233"/>
      <c r="G26" s="233"/>
      <c r="H26" s="203"/>
      <c r="I26" s="234"/>
      <c r="K26" s="235">
        <v>5.2</v>
      </c>
      <c r="L26" s="160" t="s">
        <v>239</v>
      </c>
      <c r="M26" s="160" t="s">
        <v>40</v>
      </c>
      <c r="N26" s="251">
        <f>(185+0.625*N22)/N9</f>
        <v>2.0575396825396827E-2</v>
      </c>
      <c r="O26" s="251">
        <f>(185+0.625*O22)/O9</f>
        <v>6.5953654188948311E-4</v>
      </c>
      <c r="P26" s="251">
        <f>(185+0.625*P22)/P9</f>
        <v>4.9425594442960188E-4</v>
      </c>
      <c r="Q26" s="160"/>
      <c r="R26" s="251" t="e">
        <f>(185+0.625*R22)/R9</f>
        <v>#DIV/0!</v>
      </c>
      <c r="S26" s="251">
        <f>(185+0.625*S22)/S9</f>
        <v>1.3818181818181818E-2</v>
      </c>
      <c r="T26" s="236"/>
    </row>
    <row r="27" spans="2:20" s="159" customFormat="1" ht="31.2">
      <c r="B27" s="231">
        <v>3.1</v>
      </c>
      <c r="C27" s="980" t="s">
        <v>257</v>
      </c>
      <c r="D27" s="980"/>
      <c r="E27" s="980"/>
      <c r="F27" s="980"/>
      <c r="G27" s="980"/>
      <c r="H27" s="980"/>
      <c r="I27" s="981"/>
      <c r="K27" s="235">
        <v>5.3</v>
      </c>
      <c r="L27" s="241" t="s">
        <v>237</v>
      </c>
      <c r="M27" s="160" t="s">
        <v>40</v>
      </c>
      <c r="N27" s="251">
        <f>N25+N26</f>
        <v>4.1670634920634921E-2</v>
      </c>
      <c r="O27" s="251">
        <f t="shared" ref="O27:P27" si="0">O25+O26</f>
        <v>6.5953654188948311E-4</v>
      </c>
      <c r="P27" s="251">
        <f t="shared" si="0"/>
        <v>4.9425594442960188E-4</v>
      </c>
      <c r="Q27" s="242"/>
      <c r="R27" s="251" t="e">
        <f t="shared" ref="R27:S27" si="1">R25+R26</f>
        <v>#DIV/0!</v>
      </c>
      <c r="S27" s="251">
        <f t="shared" si="1"/>
        <v>2.7242424242424242E-2</v>
      </c>
      <c r="T27" s="236"/>
    </row>
    <row r="28" spans="2:20" s="159" customFormat="1" ht="54" customHeight="1">
      <c r="B28" s="218">
        <v>3.2</v>
      </c>
      <c r="C28" s="1002" t="s">
        <v>258</v>
      </c>
      <c r="D28" s="1002"/>
      <c r="E28" s="1002"/>
      <c r="F28" s="1002"/>
      <c r="G28" s="1002"/>
      <c r="H28" s="1002"/>
      <c r="I28" s="1003"/>
      <c r="K28" s="235">
        <v>5.4</v>
      </c>
      <c r="L28" s="160" t="s">
        <v>241</v>
      </c>
      <c r="M28" s="160" t="s">
        <v>40</v>
      </c>
      <c r="N28" s="248"/>
      <c r="O28" s="242"/>
      <c r="P28" s="242"/>
      <c r="Q28" s="251">
        <f>(N27*N9+O27*O9+P27*P9)/(N9+O9+P9)</f>
        <v>1.1988310542567269E-2</v>
      </c>
      <c r="R28" s="242"/>
      <c r="S28" s="242"/>
      <c r="T28" s="250" t="s">
        <v>260</v>
      </c>
    </row>
    <row r="29" spans="2:20" s="159" customFormat="1" ht="54" customHeight="1">
      <c r="B29" s="218"/>
      <c r="C29" s="1004" t="s">
        <v>223</v>
      </c>
      <c r="D29" s="1004"/>
      <c r="E29" s="1004"/>
      <c r="F29" s="1004"/>
      <c r="G29" s="1004"/>
      <c r="H29" s="1004"/>
      <c r="I29" s="1005"/>
      <c r="K29" s="268">
        <v>6</v>
      </c>
      <c r="L29" s="269" t="s">
        <v>221</v>
      </c>
      <c r="M29" s="269" t="s">
        <v>40</v>
      </c>
      <c r="N29" s="269"/>
      <c r="O29" s="269"/>
      <c r="P29" s="269"/>
      <c r="Q29" s="270"/>
      <c r="R29" s="269"/>
      <c r="S29" s="271">
        <v>5.0000000000000001E-3</v>
      </c>
      <c r="T29" s="272"/>
    </row>
    <row r="30" spans="2:20" s="159" customFormat="1" ht="54" customHeight="1">
      <c r="B30" s="218"/>
      <c r="C30" s="211" t="s">
        <v>224</v>
      </c>
      <c r="D30" s="233"/>
      <c r="E30" s="233"/>
      <c r="F30" s="233"/>
      <c r="G30" s="233"/>
      <c r="H30" s="233"/>
      <c r="I30" s="234"/>
      <c r="K30" s="900">
        <v>7</v>
      </c>
      <c r="L30" s="160" t="s">
        <v>240</v>
      </c>
      <c r="M30" s="160" t="s">
        <v>40</v>
      </c>
      <c r="N30" s="269"/>
      <c r="O30" s="269"/>
      <c r="P30" s="269"/>
      <c r="Q30" s="270"/>
      <c r="R30" s="269"/>
      <c r="S30" s="901">
        <f>S27-S29</f>
        <v>2.2242424242424241E-2</v>
      </c>
      <c r="T30" s="899"/>
    </row>
    <row r="31" spans="2:20" s="159" customFormat="1" ht="54" customHeight="1">
      <c r="B31" s="231"/>
      <c r="C31" s="232" t="s">
        <v>259</v>
      </c>
      <c r="D31" s="232"/>
      <c r="E31" s="244"/>
      <c r="F31" s="232"/>
      <c r="G31" s="244"/>
      <c r="H31" s="244"/>
      <c r="I31" s="245"/>
      <c r="K31" s="260">
        <v>8</v>
      </c>
      <c r="L31" s="160" t="s">
        <v>242</v>
      </c>
      <c r="M31" s="160" t="s">
        <v>40</v>
      </c>
      <c r="N31" s="248"/>
      <c r="O31" s="242"/>
      <c r="P31" s="242"/>
      <c r="Q31" s="242"/>
      <c r="R31" s="242"/>
      <c r="S31" s="251">
        <f>S30-Q28</f>
        <v>1.0254113699856971E-2</v>
      </c>
      <c r="T31" s="265" t="s">
        <v>984</v>
      </c>
    </row>
    <row r="32" spans="2:20" s="159" customFormat="1" ht="45" customHeight="1">
      <c r="B32" s="246"/>
      <c r="C32" s="203" t="s">
        <v>210</v>
      </c>
      <c r="D32" s="213">
        <v>1</v>
      </c>
      <c r="E32" s="203" t="s">
        <v>211</v>
      </c>
      <c r="F32" s="122"/>
      <c r="G32" s="122"/>
      <c r="H32" s="122"/>
      <c r="I32" s="207"/>
      <c r="K32" s="260">
        <v>9</v>
      </c>
      <c r="L32" s="160" t="s">
        <v>222</v>
      </c>
      <c r="M32" s="160" t="s">
        <v>40</v>
      </c>
      <c r="N32" s="160"/>
      <c r="O32" s="160"/>
      <c r="P32" s="160"/>
      <c r="Q32" s="160"/>
      <c r="R32" s="160"/>
      <c r="S32" s="252">
        <f>S31</f>
        <v>1.0254113699856971E-2</v>
      </c>
      <c r="T32" s="266" t="s">
        <v>264</v>
      </c>
    </row>
    <row r="33" spans="2:13" ht="15.6">
      <c r="B33" s="219"/>
      <c r="C33" s="203" t="s">
        <v>210</v>
      </c>
      <c r="D33" s="213">
        <v>0</v>
      </c>
      <c r="E33" s="203" t="s">
        <v>212</v>
      </c>
      <c r="F33" s="122"/>
      <c r="G33" s="122"/>
      <c r="H33" s="122"/>
      <c r="I33" s="207"/>
    </row>
    <row r="34" spans="2:13" ht="18">
      <c r="B34" s="218"/>
      <c r="C34" s="203" t="s">
        <v>213</v>
      </c>
      <c r="D34" s="214"/>
      <c r="E34" s="211" t="s">
        <v>214</v>
      </c>
      <c r="F34" s="122"/>
      <c r="G34" s="122"/>
      <c r="H34" s="122"/>
      <c r="I34" s="207"/>
    </row>
    <row r="35" spans="2:13" ht="18.600000000000001" thickBot="1">
      <c r="B35" s="218"/>
      <c r="C35" s="215" t="s">
        <v>215</v>
      </c>
      <c r="D35" s="216"/>
      <c r="E35" s="215" t="s">
        <v>216</v>
      </c>
      <c r="F35" s="125"/>
      <c r="G35" s="125"/>
      <c r="H35" s="125"/>
      <c r="I35" s="196"/>
    </row>
    <row r="36" spans="2:13" ht="15" thickBot="1">
      <c r="B36" s="220"/>
    </row>
    <row r="37" spans="2:13" ht="46.5" customHeight="1">
      <c r="B37" s="213"/>
      <c r="C37" s="214"/>
      <c r="D37" s="122"/>
      <c r="E37" s="122"/>
      <c r="F37" s="122"/>
      <c r="G37" s="122"/>
      <c r="H37" s="122"/>
      <c r="I37" s="122"/>
    </row>
    <row r="38" spans="2:13">
      <c r="B38" s="214"/>
      <c r="C38" s="267"/>
      <c r="D38" s="122"/>
      <c r="E38" s="122"/>
      <c r="F38" s="122"/>
      <c r="G38" s="122"/>
      <c r="H38" s="122"/>
      <c r="I38" s="122"/>
    </row>
    <row r="39" spans="2:13">
      <c r="B39" s="214"/>
      <c r="C39" s="267"/>
      <c r="D39" s="122"/>
      <c r="E39" s="122"/>
      <c r="F39" s="122"/>
      <c r="G39" s="122"/>
      <c r="H39" s="122"/>
      <c r="I39" s="122"/>
    </row>
    <row r="40" spans="2:13">
      <c r="B40" s="214"/>
      <c r="C40" s="214"/>
      <c r="D40" s="122"/>
      <c r="E40" s="122"/>
      <c r="F40" s="122"/>
      <c r="G40" s="122"/>
      <c r="H40" s="122"/>
      <c r="I40" s="122"/>
    </row>
    <row r="41" spans="2:13">
      <c r="B41" s="214"/>
      <c r="C41" s="214"/>
      <c r="D41" s="122"/>
      <c r="E41" s="122"/>
      <c r="F41" s="122"/>
      <c r="G41" s="122"/>
      <c r="H41" s="122"/>
      <c r="I41" s="122"/>
    </row>
    <row r="42" spans="2:13" ht="15.6">
      <c r="I42" s="9"/>
    </row>
    <row r="43" spans="2:13" ht="15.6">
      <c r="I43" s="9"/>
    </row>
    <row r="44" spans="2:13" ht="15.6">
      <c r="I44" s="9"/>
    </row>
    <row r="45" spans="2:13" ht="15.6">
      <c r="I45" s="9"/>
    </row>
    <row r="46" spans="2:13" ht="15.6">
      <c r="I46" s="9"/>
      <c r="K46" s="144"/>
      <c r="M46" s="198"/>
    </row>
    <row r="47" spans="2:13" ht="15.6">
      <c r="I47" s="9"/>
      <c r="K47" s="144"/>
    </row>
  </sheetData>
  <mergeCells count="7">
    <mergeCell ref="C29:I29"/>
    <mergeCell ref="C3:J3"/>
    <mergeCell ref="N6:Q6"/>
    <mergeCell ref="C6:I6"/>
    <mergeCell ref="C24:I24"/>
    <mergeCell ref="C27:I27"/>
    <mergeCell ref="C28:I28"/>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dimension ref="B2:T55"/>
  <sheetViews>
    <sheetView topLeftCell="B47" zoomScale="85" zoomScaleNormal="85" workbookViewId="0">
      <selection activeCell="F52" sqref="F52"/>
    </sheetView>
  </sheetViews>
  <sheetFormatPr defaultRowHeight="14.4"/>
  <cols>
    <col min="1" max="1" width="6.44140625" customWidth="1"/>
    <col min="10" max="10" width="6.109375" customWidth="1"/>
    <col min="11" max="11" width="8.5546875" style="32" customWidth="1"/>
    <col min="12" max="12" width="27.109375" customWidth="1"/>
    <col min="13" max="13" width="10.44140625" style="32" customWidth="1"/>
    <col min="14" max="14" width="9.88671875" customWidth="1"/>
    <col min="15" max="15" width="9.6640625" customWidth="1"/>
    <col min="17" max="18" width="10" customWidth="1"/>
    <col min="19" max="19" width="14.33203125" customWidth="1"/>
    <col min="20" max="20" width="24.109375" customWidth="1"/>
  </cols>
  <sheetData>
    <row r="2" spans="2:20" ht="18">
      <c r="C2" s="744" t="s">
        <v>209</v>
      </c>
      <c r="D2" s="745"/>
      <c r="E2" s="745"/>
      <c r="F2" s="745"/>
      <c r="G2" s="745"/>
      <c r="H2" s="745"/>
      <c r="I2" s="745"/>
      <c r="J2" s="745"/>
      <c r="K2" s="746"/>
      <c r="L2" s="747" t="s">
        <v>265</v>
      </c>
      <c r="M2" s="301"/>
    </row>
    <row r="3" spans="2:20" ht="16.8">
      <c r="J3" s="280"/>
      <c r="L3" s="122"/>
    </row>
    <row r="4" spans="2:20" ht="16.2" thickBot="1">
      <c r="K4" s="216"/>
      <c r="L4" s="285" t="s">
        <v>243</v>
      </c>
      <c r="M4" s="216"/>
      <c r="N4" s="125"/>
      <c r="O4" s="125"/>
      <c r="P4" s="125"/>
      <c r="Q4" s="125"/>
      <c r="R4" s="125"/>
      <c r="S4" s="125"/>
      <c r="T4" s="125"/>
    </row>
    <row r="5" spans="2:20" s="159" customFormat="1" ht="36.75" customHeight="1">
      <c r="B5" s="217">
        <v>1</v>
      </c>
      <c r="C5" s="221" t="s">
        <v>229</v>
      </c>
      <c r="D5" s="201"/>
      <c r="E5" s="201"/>
      <c r="F5" s="201"/>
      <c r="G5" s="201"/>
      <c r="H5" s="201"/>
      <c r="I5" s="202"/>
      <c r="J5" s="281"/>
      <c r="K5" s="306" t="s">
        <v>0</v>
      </c>
      <c r="L5" s="307" t="s">
        <v>36</v>
      </c>
      <c r="M5" s="307" t="s">
        <v>37</v>
      </c>
      <c r="N5" s="1013" t="s">
        <v>135</v>
      </c>
      <c r="O5" s="1014"/>
      <c r="P5" s="1014"/>
      <c r="Q5" s="1015"/>
      <c r="R5" s="308" t="s">
        <v>230</v>
      </c>
      <c r="S5" s="309" t="s">
        <v>207</v>
      </c>
      <c r="T5" s="310" t="s">
        <v>117</v>
      </c>
    </row>
    <row r="6" spans="2:20" ht="21" customHeight="1">
      <c r="B6" s="218">
        <v>1.1000000000000001</v>
      </c>
      <c r="C6" s="203" t="s">
        <v>266</v>
      </c>
      <c r="D6" s="209"/>
      <c r="E6" s="209"/>
      <c r="F6" s="209"/>
      <c r="G6" s="209"/>
      <c r="H6" s="209"/>
      <c r="I6" s="210"/>
      <c r="K6" s="311"/>
      <c r="L6" s="162"/>
      <c r="M6" s="149"/>
      <c r="N6" s="257" t="s">
        <v>41</v>
      </c>
      <c r="O6" s="257" t="s">
        <v>42</v>
      </c>
      <c r="P6" s="257" t="s">
        <v>43</v>
      </c>
      <c r="Q6" s="257" t="s">
        <v>140</v>
      </c>
      <c r="R6" s="257" t="s">
        <v>74</v>
      </c>
      <c r="S6" s="257" t="s">
        <v>44</v>
      </c>
      <c r="T6" s="228"/>
    </row>
    <row r="7" spans="2:20" ht="16.5" customHeight="1">
      <c r="B7" s="219"/>
      <c r="C7" s="323" t="s">
        <v>271</v>
      </c>
      <c r="D7" s="209"/>
      <c r="E7" s="209"/>
      <c r="F7" s="209"/>
      <c r="G7" s="209"/>
      <c r="H7" s="209"/>
      <c r="I7" s="210"/>
      <c r="K7" s="312">
        <v>1</v>
      </c>
      <c r="L7" s="134" t="s">
        <v>281</v>
      </c>
      <c r="M7" s="279"/>
      <c r="N7" s="63"/>
      <c r="O7" s="63"/>
      <c r="P7" s="63"/>
      <c r="Q7" s="278"/>
      <c r="R7" s="63"/>
      <c r="S7" s="63"/>
      <c r="T7" s="230"/>
    </row>
    <row r="8" spans="2:20" ht="31.2">
      <c r="B8" s="219"/>
      <c r="C8" s="203" t="s">
        <v>272</v>
      </c>
      <c r="D8" s="324"/>
      <c r="E8" s="324"/>
      <c r="F8" s="324"/>
      <c r="G8" s="324"/>
      <c r="H8" s="324"/>
      <c r="I8" s="210"/>
      <c r="J8" s="282"/>
      <c r="K8" s="229"/>
      <c r="L8" s="164" t="s">
        <v>279</v>
      </c>
      <c r="M8" s="279"/>
      <c r="N8" s="278"/>
      <c r="O8" s="278"/>
      <c r="P8" s="278"/>
      <c r="Q8" s="278"/>
      <c r="R8" s="278"/>
      <c r="S8" s="278"/>
      <c r="T8" s="230"/>
    </row>
    <row r="9" spans="2:20" ht="15.6">
      <c r="B9" s="218"/>
      <c r="C9" s="203" t="s">
        <v>296</v>
      </c>
      <c r="D9" s="324"/>
      <c r="E9" s="324"/>
      <c r="F9" s="324"/>
      <c r="G9" s="324"/>
      <c r="H9" s="324"/>
      <c r="I9" s="210"/>
      <c r="J9" s="283"/>
      <c r="K9" s="229">
        <v>2</v>
      </c>
      <c r="L9" s="278" t="s">
        <v>188</v>
      </c>
      <c r="M9" s="279"/>
      <c r="N9" s="63"/>
      <c r="O9" s="63"/>
      <c r="P9" s="63"/>
      <c r="Q9" s="278"/>
      <c r="R9" s="63"/>
      <c r="S9" s="63"/>
      <c r="T9" s="230"/>
    </row>
    <row r="10" spans="2:20" ht="15.6">
      <c r="B10" s="218"/>
      <c r="C10" s="323" t="s">
        <v>298</v>
      </c>
      <c r="D10" s="209"/>
      <c r="E10" s="209"/>
      <c r="F10" s="209"/>
      <c r="G10" s="209"/>
      <c r="H10" s="324"/>
      <c r="I10" s="210"/>
      <c r="J10" s="284"/>
      <c r="K10" s="229"/>
      <c r="L10" s="278"/>
      <c r="M10" s="279"/>
      <c r="N10" s="278"/>
      <c r="O10" s="278"/>
      <c r="P10" s="278"/>
      <c r="Q10" s="278"/>
      <c r="R10" s="278"/>
      <c r="S10" s="278"/>
      <c r="T10" s="230"/>
    </row>
    <row r="11" spans="2:20" ht="15.6">
      <c r="B11" s="218"/>
      <c r="C11" s="203" t="s">
        <v>297</v>
      </c>
      <c r="D11" s="209"/>
      <c r="E11" s="209"/>
      <c r="F11" s="209"/>
      <c r="G11" s="209"/>
      <c r="H11" s="209"/>
      <c r="I11" s="210"/>
      <c r="K11" s="1018">
        <v>3</v>
      </c>
      <c r="L11" s="287" t="s">
        <v>189</v>
      </c>
      <c r="M11" s="1020"/>
      <c r="N11" s="1011"/>
      <c r="O11" s="1011"/>
      <c r="P11" s="1011"/>
      <c r="Q11" s="1011"/>
      <c r="R11" s="288"/>
      <c r="S11" s="1011"/>
      <c r="T11" s="313"/>
    </row>
    <row r="12" spans="2:20" ht="15.6">
      <c r="B12" s="219"/>
      <c r="C12" s="323" t="s">
        <v>299</v>
      </c>
      <c r="D12" s="209"/>
      <c r="E12" s="209"/>
      <c r="F12" s="209"/>
      <c r="G12" s="209"/>
      <c r="H12" s="324"/>
      <c r="I12" s="210"/>
      <c r="J12" s="281"/>
      <c r="K12" s="1019"/>
      <c r="L12" s="20" t="s">
        <v>190</v>
      </c>
      <c r="M12" s="1021"/>
      <c r="N12" s="1012"/>
      <c r="O12" s="1012"/>
      <c r="P12" s="1012"/>
      <c r="Q12" s="1012"/>
      <c r="R12" s="117"/>
      <c r="S12" s="1012"/>
      <c r="T12" s="314"/>
    </row>
    <row r="13" spans="2:20" ht="15.6">
      <c r="B13" s="218"/>
      <c r="C13" s="273" t="s">
        <v>300</v>
      </c>
      <c r="D13" s="209"/>
      <c r="E13" s="209"/>
      <c r="F13" s="209"/>
      <c r="G13" s="209"/>
      <c r="H13" s="209"/>
      <c r="I13" s="325"/>
      <c r="K13" s="229" t="s">
        <v>45</v>
      </c>
      <c r="L13" s="278" t="s">
        <v>191</v>
      </c>
      <c r="M13" s="279"/>
      <c r="N13" s="63"/>
      <c r="O13" s="63"/>
      <c r="P13" s="63"/>
      <c r="Q13" s="278"/>
      <c r="R13" s="63"/>
      <c r="S13" s="63"/>
      <c r="T13" s="230"/>
    </row>
    <row r="14" spans="2:20" ht="15.6">
      <c r="B14" s="218"/>
      <c r="C14" s="323" t="s">
        <v>301</v>
      </c>
      <c r="D14" s="209"/>
      <c r="E14" s="209"/>
      <c r="F14" s="209"/>
      <c r="G14" s="209"/>
      <c r="H14" s="209"/>
      <c r="I14" s="325"/>
      <c r="J14" s="9"/>
      <c r="K14" s="229" t="s">
        <v>46</v>
      </c>
      <c r="L14" s="278" t="s">
        <v>192</v>
      </c>
      <c r="M14" s="279"/>
      <c r="N14" s="63"/>
      <c r="O14" s="63"/>
      <c r="P14" s="63"/>
      <c r="Q14" s="278"/>
      <c r="R14" s="63"/>
      <c r="S14" s="63"/>
      <c r="T14" s="230"/>
    </row>
    <row r="15" spans="2:20" ht="15.6">
      <c r="B15" s="219"/>
      <c r="C15" s="212"/>
      <c r="D15" s="122"/>
      <c r="E15" s="203"/>
      <c r="F15" s="122"/>
      <c r="G15" s="122"/>
      <c r="H15" s="203"/>
      <c r="I15" s="207"/>
      <c r="K15" s="229" t="s">
        <v>72</v>
      </c>
      <c r="L15" s="278" t="s">
        <v>193</v>
      </c>
      <c r="M15" s="279"/>
      <c r="N15" s="63"/>
      <c r="O15" s="63"/>
      <c r="P15" s="63"/>
      <c r="Q15" s="278"/>
      <c r="R15" s="63"/>
      <c r="S15" s="63"/>
      <c r="T15" s="230"/>
    </row>
    <row r="16" spans="2:20" ht="18">
      <c r="B16" s="263">
        <v>2</v>
      </c>
      <c r="C16" s="208" t="s">
        <v>226</v>
      </c>
      <c r="D16" s="233"/>
      <c r="E16" s="233"/>
      <c r="F16" s="233"/>
      <c r="G16" s="123"/>
      <c r="H16" s="123"/>
      <c r="I16" s="206"/>
      <c r="J16" s="284"/>
      <c r="K16" s="229" t="s">
        <v>144</v>
      </c>
      <c r="L16" s="278" t="s">
        <v>194</v>
      </c>
      <c r="M16" s="279"/>
      <c r="N16" s="63"/>
      <c r="O16" s="63"/>
      <c r="P16" s="63"/>
      <c r="Q16" s="278"/>
      <c r="R16" s="63"/>
      <c r="S16" s="63"/>
      <c r="T16" s="230"/>
    </row>
    <row r="17" spans="2:20" ht="15.6">
      <c r="B17" s="218">
        <v>2.1</v>
      </c>
      <c r="C17" s="203" t="s">
        <v>267</v>
      </c>
      <c r="D17" s="209"/>
      <c r="E17" s="209"/>
      <c r="F17" s="209"/>
      <c r="G17" s="209"/>
      <c r="H17" s="209"/>
      <c r="I17" s="210"/>
      <c r="J17" s="284"/>
      <c r="K17" s="229" t="s">
        <v>195</v>
      </c>
      <c r="L17" s="278" t="s">
        <v>196</v>
      </c>
      <c r="M17" s="279" t="s">
        <v>197</v>
      </c>
      <c r="N17" s="63"/>
      <c r="O17" s="63"/>
      <c r="P17" s="63"/>
      <c r="Q17" s="278"/>
      <c r="R17" s="63"/>
      <c r="S17" s="63"/>
      <c r="T17" s="230"/>
    </row>
    <row r="18" spans="2:20" ht="15.6">
      <c r="B18" s="286"/>
      <c r="C18" s="209" t="s">
        <v>273</v>
      </c>
      <c r="D18" s="209"/>
      <c r="E18" s="209"/>
      <c r="F18" s="209"/>
      <c r="G18" s="233"/>
      <c r="H18" s="233"/>
      <c r="I18" s="234"/>
      <c r="J18" s="282"/>
      <c r="K18" s="229" t="s">
        <v>198</v>
      </c>
      <c r="L18" s="278" t="s">
        <v>199</v>
      </c>
      <c r="M18" s="279" t="s">
        <v>10</v>
      </c>
      <c r="N18" s="63"/>
      <c r="O18" s="63"/>
      <c r="P18" s="63"/>
      <c r="Q18" s="278"/>
      <c r="R18" s="63"/>
      <c r="S18" s="63"/>
      <c r="T18" s="230"/>
    </row>
    <row r="19" spans="2:20" ht="15.6">
      <c r="B19" s="286"/>
      <c r="C19" s="203" t="s">
        <v>274</v>
      </c>
      <c r="D19" s="209"/>
      <c r="E19" s="209"/>
      <c r="F19" s="209"/>
      <c r="G19" s="209"/>
      <c r="H19" s="209"/>
      <c r="I19" s="210"/>
      <c r="K19" s="229"/>
      <c r="L19" s="278"/>
      <c r="M19" s="279"/>
      <c r="N19" s="278"/>
      <c r="O19" s="278"/>
      <c r="P19" s="278"/>
      <c r="Q19" s="278"/>
      <c r="R19" s="278"/>
      <c r="S19" s="278"/>
      <c r="T19" s="230"/>
    </row>
    <row r="20" spans="2:20" ht="15.6">
      <c r="B20" s="218"/>
      <c r="C20" s="273" t="s">
        <v>275</v>
      </c>
      <c r="D20" s="209"/>
      <c r="E20" s="209"/>
      <c r="F20" s="209"/>
      <c r="G20" s="209"/>
      <c r="H20" s="209"/>
      <c r="I20" s="210"/>
      <c r="J20" s="55"/>
      <c r="K20" s="1018">
        <v>4</v>
      </c>
      <c r="L20" s="287" t="s">
        <v>189</v>
      </c>
      <c r="M20" s="1020"/>
      <c r="N20" s="1011"/>
      <c r="O20" s="1011"/>
      <c r="P20" s="1011"/>
      <c r="Q20" s="1011"/>
      <c r="R20" s="288"/>
      <c r="S20" s="1011"/>
      <c r="T20" s="313"/>
    </row>
    <row r="21" spans="2:20" ht="15.6">
      <c r="B21" s="218"/>
      <c r="C21" s="273" t="s">
        <v>276</v>
      </c>
      <c r="D21" s="209"/>
      <c r="E21" s="209"/>
      <c r="F21" s="209"/>
      <c r="G21" s="209"/>
      <c r="H21" s="209"/>
      <c r="I21" s="210"/>
      <c r="K21" s="1019"/>
      <c r="L21" s="20" t="s">
        <v>200</v>
      </c>
      <c r="M21" s="1021"/>
      <c r="N21" s="1012"/>
      <c r="O21" s="1012"/>
      <c r="P21" s="1012"/>
      <c r="Q21" s="1012"/>
      <c r="R21" s="117"/>
      <c r="S21" s="1012"/>
      <c r="T21" s="314"/>
    </row>
    <row r="22" spans="2:20" ht="15.6">
      <c r="B22" s="218"/>
      <c r="C22" s="273" t="s">
        <v>277</v>
      </c>
      <c r="D22" s="209"/>
      <c r="E22" s="209"/>
      <c r="F22" s="209"/>
      <c r="G22" s="209"/>
      <c r="H22" s="209"/>
      <c r="I22" s="210"/>
      <c r="J22" s="9"/>
      <c r="K22" s="229" t="s">
        <v>45</v>
      </c>
      <c r="L22" s="278" t="s">
        <v>191</v>
      </c>
      <c r="M22" s="279"/>
      <c r="N22" s="63"/>
      <c r="O22" s="63"/>
      <c r="P22" s="63"/>
      <c r="Q22" s="278"/>
      <c r="R22" s="63"/>
      <c r="S22" s="63"/>
      <c r="T22" s="230"/>
    </row>
    <row r="23" spans="2:20" ht="15.6">
      <c r="B23" s="219"/>
      <c r="C23" s="323" t="s">
        <v>278</v>
      </c>
      <c r="D23" s="209"/>
      <c r="E23" s="209"/>
      <c r="F23" s="209"/>
      <c r="G23" s="209"/>
      <c r="H23" s="209"/>
      <c r="I23" s="210"/>
      <c r="K23" s="229" t="s">
        <v>46</v>
      </c>
      <c r="L23" s="278" t="s">
        <v>192</v>
      </c>
      <c r="M23" s="279"/>
      <c r="N23" s="63"/>
      <c r="O23" s="63"/>
      <c r="P23" s="63"/>
      <c r="Q23" s="278"/>
      <c r="R23" s="63"/>
      <c r="S23" s="63"/>
      <c r="T23" s="230"/>
    </row>
    <row r="24" spans="2:20" ht="15.6">
      <c r="B24" s="218">
        <v>2.2000000000000002</v>
      </c>
      <c r="C24" s="203" t="s">
        <v>302</v>
      </c>
      <c r="D24" s="209"/>
      <c r="E24" s="209"/>
      <c r="F24" s="209"/>
      <c r="G24" s="209"/>
      <c r="H24" s="233"/>
      <c r="I24" s="234"/>
      <c r="J24" s="10"/>
      <c r="K24" s="229" t="s">
        <v>72</v>
      </c>
      <c r="L24" s="278" t="s">
        <v>193</v>
      </c>
      <c r="M24" s="279"/>
      <c r="N24" s="63"/>
      <c r="O24" s="63"/>
      <c r="P24" s="63"/>
      <c r="Q24" s="278"/>
      <c r="R24" s="63"/>
      <c r="S24" s="63"/>
      <c r="T24" s="230"/>
    </row>
    <row r="25" spans="2:20" ht="15.6">
      <c r="B25" s="286"/>
      <c r="C25" s="203" t="s">
        <v>303</v>
      </c>
      <c r="D25" s="209"/>
      <c r="E25" s="209"/>
      <c r="F25" s="209"/>
      <c r="G25" s="209"/>
      <c r="H25" s="203"/>
      <c r="I25" s="234"/>
      <c r="K25" s="229" t="s">
        <v>144</v>
      </c>
      <c r="L25" s="278" t="s">
        <v>194</v>
      </c>
      <c r="M25" s="279"/>
      <c r="N25" s="63"/>
      <c r="O25" s="63"/>
      <c r="P25" s="63"/>
      <c r="Q25" s="278"/>
      <c r="R25" s="63"/>
      <c r="S25" s="63"/>
      <c r="T25" s="230"/>
    </row>
    <row r="26" spans="2:20" ht="15.6">
      <c r="K26" s="229" t="s">
        <v>195</v>
      </c>
      <c r="L26" s="278" t="s">
        <v>196</v>
      </c>
      <c r="M26" s="279" t="s">
        <v>197</v>
      </c>
      <c r="N26" s="63"/>
      <c r="O26" s="63"/>
      <c r="P26" s="63"/>
      <c r="Q26" s="278"/>
      <c r="R26" s="63"/>
      <c r="S26" s="63"/>
      <c r="T26" s="230"/>
    </row>
    <row r="27" spans="2:20" ht="15.6">
      <c r="B27" s="231" t="s">
        <v>45</v>
      </c>
      <c r="C27" s="203" t="s">
        <v>269</v>
      </c>
      <c r="D27" s="209"/>
      <c r="E27" s="209"/>
      <c r="F27" s="209"/>
      <c r="G27" s="209"/>
      <c r="H27" s="276"/>
      <c r="I27" s="277"/>
      <c r="K27" s="229" t="s">
        <v>198</v>
      </c>
      <c r="L27" s="278" t="s">
        <v>199</v>
      </c>
      <c r="M27" s="279" t="s">
        <v>10</v>
      </c>
      <c r="N27" s="63"/>
      <c r="O27" s="63"/>
      <c r="P27" s="63"/>
      <c r="Q27" s="278"/>
      <c r="R27" s="63"/>
      <c r="S27" s="63"/>
      <c r="T27" s="230"/>
    </row>
    <row r="28" spans="2:20" ht="15.6">
      <c r="B28" s="286"/>
      <c r="C28" s="203" t="s">
        <v>304</v>
      </c>
      <c r="D28" s="209"/>
      <c r="E28" s="209"/>
      <c r="F28" s="209"/>
      <c r="G28" s="209"/>
      <c r="H28" s="274"/>
      <c r="I28" s="275"/>
      <c r="K28" s="229"/>
      <c r="L28" s="278" t="s">
        <v>308</v>
      </c>
      <c r="M28" s="279"/>
      <c r="N28" s="63"/>
      <c r="O28" s="63"/>
      <c r="P28" s="63"/>
      <c r="Q28" s="278"/>
      <c r="R28" s="63"/>
      <c r="S28" s="63"/>
      <c r="T28" s="230"/>
    </row>
    <row r="29" spans="2:20" ht="15.6">
      <c r="B29" s="219" t="s">
        <v>46</v>
      </c>
      <c r="C29" s="203" t="s">
        <v>270</v>
      </c>
      <c r="D29" s="209"/>
      <c r="E29" s="209"/>
      <c r="F29" s="209"/>
      <c r="G29" s="209"/>
      <c r="H29" s="273"/>
      <c r="K29" s="229"/>
      <c r="L29" s="278"/>
      <c r="M29" s="279"/>
      <c r="N29" s="278"/>
      <c r="O29" s="278"/>
      <c r="P29" s="278"/>
      <c r="Q29" s="278"/>
      <c r="R29" s="278"/>
      <c r="S29" s="278"/>
      <c r="T29" s="230"/>
    </row>
    <row r="30" spans="2:20" ht="15.6">
      <c r="B30" s="219"/>
      <c r="C30" s="273" t="s">
        <v>268</v>
      </c>
      <c r="D30" s="233"/>
      <c r="E30" s="233"/>
      <c r="F30" s="233"/>
      <c r="G30" s="233"/>
      <c r="H30" s="233"/>
      <c r="K30" s="312">
        <v>5</v>
      </c>
      <c r="L30" s="134" t="s">
        <v>125</v>
      </c>
      <c r="M30" s="279"/>
      <c r="N30" s="278"/>
      <c r="O30" s="278"/>
      <c r="P30" s="278"/>
      <c r="Q30" s="278"/>
      <c r="R30" s="278"/>
      <c r="S30" s="278"/>
      <c r="T30" s="230"/>
    </row>
    <row r="31" spans="2:20" ht="15.6">
      <c r="B31" s="218" t="s">
        <v>72</v>
      </c>
      <c r="C31" s="203" t="s">
        <v>305</v>
      </c>
      <c r="D31" s="209"/>
      <c r="E31" s="209"/>
      <c r="F31" s="209"/>
      <c r="G31" s="209"/>
      <c r="H31" s="276"/>
      <c r="I31" s="277"/>
      <c r="K31" s="229" t="s">
        <v>45</v>
      </c>
      <c r="L31" s="278" t="s">
        <v>201</v>
      </c>
      <c r="M31" s="279"/>
      <c r="N31" s="63"/>
      <c r="O31" s="63"/>
      <c r="P31" s="63"/>
      <c r="Q31" s="278"/>
      <c r="R31" s="63"/>
      <c r="S31" s="63"/>
      <c r="T31" s="230"/>
    </row>
    <row r="32" spans="2:20" ht="15.6">
      <c r="C32" s="209" t="s">
        <v>306</v>
      </c>
      <c r="D32" s="209"/>
      <c r="E32" s="209"/>
      <c r="F32" s="209"/>
      <c r="G32" s="209"/>
      <c r="H32" s="209"/>
      <c r="I32" s="210"/>
      <c r="K32" s="142" t="s">
        <v>46</v>
      </c>
      <c r="L32" s="278" t="s">
        <v>309</v>
      </c>
      <c r="M32" s="113"/>
      <c r="N32" s="63"/>
      <c r="O32" s="63"/>
      <c r="P32" s="63"/>
      <c r="Q32" s="278"/>
      <c r="R32" s="63"/>
      <c r="S32" s="63"/>
      <c r="T32" s="230"/>
    </row>
    <row r="33" spans="2:20" ht="15.6">
      <c r="B33" s="231"/>
      <c r="C33" s="209" t="s">
        <v>307</v>
      </c>
      <c r="D33" s="209"/>
      <c r="E33" s="209"/>
      <c r="F33" s="209"/>
      <c r="G33" s="209"/>
      <c r="H33" s="209"/>
      <c r="I33" s="210"/>
      <c r="K33" s="229" t="s">
        <v>72</v>
      </c>
      <c r="L33" s="278" t="s">
        <v>202</v>
      </c>
      <c r="M33" s="279" t="s">
        <v>203</v>
      </c>
      <c r="N33" s="63"/>
      <c r="O33" s="63"/>
      <c r="P33" s="63"/>
      <c r="Q33" s="278"/>
      <c r="R33" s="63"/>
      <c r="S33" s="63"/>
      <c r="T33" s="230"/>
    </row>
    <row r="34" spans="2:20" ht="15.6">
      <c r="B34" s="286"/>
      <c r="C34" s="209"/>
      <c r="D34" s="209"/>
      <c r="E34" s="209"/>
      <c r="F34" s="209"/>
      <c r="G34" s="209"/>
      <c r="H34" s="209"/>
      <c r="I34" s="210"/>
      <c r="K34" s="32" t="s">
        <v>144</v>
      </c>
      <c r="L34" s="326" t="s">
        <v>308</v>
      </c>
      <c r="N34" s="63"/>
      <c r="O34" s="63"/>
      <c r="P34" s="63"/>
      <c r="Q34" s="278"/>
      <c r="R34" s="63"/>
      <c r="S34" s="63"/>
      <c r="T34" s="230"/>
    </row>
    <row r="35" spans="2:20" ht="15.6">
      <c r="B35" s="262">
        <v>3</v>
      </c>
      <c r="C35" s="243" t="s">
        <v>227</v>
      </c>
      <c r="D35" s="233"/>
      <c r="E35" s="233"/>
      <c r="F35" s="233"/>
      <c r="G35" s="244"/>
      <c r="H35" s="244"/>
      <c r="I35" s="245"/>
      <c r="K35" s="229"/>
      <c r="L35" s="278"/>
      <c r="M35" s="279"/>
      <c r="N35" s="278"/>
      <c r="O35" s="278"/>
      <c r="P35" s="278"/>
      <c r="Q35" s="278"/>
      <c r="R35" s="278"/>
      <c r="S35" s="278"/>
      <c r="T35" s="230"/>
    </row>
    <row r="36" spans="2:20" ht="54" customHeight="1" thickBot="1">
      <c r="B36" s="290"/>
      <c r="C36" s="1016" t="s">
        <v>280</v>
      </c>
      <c r="D36" s="1016"/>
      <c r="E36" s="1016"/>
      <c r="F36" s="1016"/>
      <c r="G36" s="1016"/>
      <c r="H36" s="1016"/>
      <c r="I36" s="1017"/>
      <c r="K36" s="312">
        <v>6</v>
      </c>
      <c r="L36" s="134" t="s">
        <v>204</v>
      </c>
      <c r="M36" s="279"/>
      <c r="N36" s="278"/>
      <c r="O36" s="278"/>
      <c r="P36" s="278"/>
      <c r="Q36" s="278"/>
      <c r="R36" s="278"/>
      <c r="S36" s="278"/>
      <c r="T36" s="230"/>
    </row>
    <row r="37" spans="2:20" ht="27" customHeight="1">
      <c r="B37" s="289"/>
      <c r="C37" s="274"/>
      <c r="D37" s="274"/>
      <c r="E37" s="274"/>
      <c r="F37" s="274"/>
      <c r="G37" s="274"/>
      <c r="H37" s="274"/>
      <c r="I37" s="274"/>
      <c r="K37" s="229">
        <v>6.1</v>
      </c>
      <c r="L37" s="292" t="s">
        <v>293</v>
      </c>
      <c r="M37" s="279"/>
      <c r="N37" s="63" t="s">
        <v>24</v>
      </c>
      <c r="O37" s="63" t="s">
        <v>16</v>
      </c>
      <c r="P37" s="63"/>
      <c r="Q37" s="278"/>
      <c r="R37" s="63"/>
      <c r="S37" s="63" t="s">
        <v>13</v>
      </c>
      <c r="T37" s="230"/>
    </row>
    <row r="38" spans="2:20" ht="40.5" customHeight="1">
      <c r="B38" s="295"/>
      <c r="C38" s="274"/>
      <c r="D38" s="274"/>
      <c r="E38" s="274"/>
      <c r="F38" s="274"/>
      <c r="G38" s="274"/>
      <c r="H38" s="274"/>
      <c r="I38" s="274"/>
      <c r="K38" s="229">
        <v>6.2</v>
      </c>
      <c r="L38" s="293" t="s">
        <v>292</v>
      </c>
      <c r="M38" s="294" t="s">
        <v>66</v>
      </c>
      <c r="N38" s="118">
        <f>'Prod_energy_best monthly'!AF124</f>
        <v>8.25</v>
      </c>
      <c r="O38" s="118">
        <f>'Prod_energy_best monthly'!AF78</f>
        <v>8.52</v>
      </c>
      <c r="P38" s="237"/>
      <c r="Q38" s="278"/>
      <c r="R38" s="237"/>
      <c r="S38" s="118">
        <f>'Prod_energy_best monthly'!S34</f>
        <v>8.56</v>
      </c>
      <c r="T38" s="230"/>
    </row>
    <row r="39" spans="2:20" s="159" customFormat="1" ht="58.5" customHeight="1">
      <c r="B39" s="1010"/>
      <c r="C39" s="1010"/>
      <c r="D39" s="1010"/>
      <c r="E39" s="1010"/>
      <c r="F39" s="1010"/>
      <c r="G39" s="1010"/>
      <c r="H39" s="247"/>
      <c r="I39" s="247"/>
      <c r="K39" s="235">
        <v>6.3</v>
      </c>
      <c r="L39" s="160" t="s">
        <v>283</v>
      </c>
      <c r="M39" s="158" t="s">
        <v>66</v>
      </c>
      <c r="N39" s="161">
        <f>'Prod_energy_best monthly'!AE140</f>
        <v>7.15</v>
      </c>
      <c r="O39" s="161">
        <f>'Prod_energy_best monthly'!AE102</f>
        <v>7.15</v>
      </c>
      <c r="P39" s="327"/>
      <c r="Q39" s="160"/>
      <c r="R39" s="327"/>
      <c r="S39" s="327">
        <f>'Prod_energy_best monthly'!R61</f>
        <v>6.9550000000000001</v>
      </c>
      <c r="T39" s="236"/>
    </row>
    <row r="40" spans="2:20" s="159" customFormat="1" ht="52.5" customHeight="1">
      <c r="B40" s="203"/>
      <c r="C40" s="209"/>
      <c r="D40" s="209"/>
      <c r="E40" s="209"/>
      <c r="F40" s="209"/>
      <c r="G40" s="276"/>
      <c r="H40" s="276"/>
      <c r="I40" s="247"/>
      <c r="K40" s="235">
        <v>6.4</v>
      </c>
      <c r="L40" s="160" t="s">
        <v>284</v>
      </c>
      <c r="M40" s="158" t="s">
        <v>66</v>
      </c>
      <c r="N40" s="118">
        <f>N38-N39</f>
        <v>1.0999999999999996</v>
      </c>
      <c r="O40" s="118">
        <f t="shared" ref="O40:P40" si="0">O38-O39</f>
        <v>1.3699999999999992</v>
      </c>
      <c r="P40" s="118">
        <f t="shared" si="0"/>
        <v>0</v>
      </c>
      <c r="Q40" s="278"/>
      <c r="R40" s="118">
        <f t="shared" ref="R40:S40" si="1">R38-R39</f>
        <v>0</v>
      </c>
      <c r="S40" s="118">
        <f t="shared" si="1"/>
        <v>1.6050000000000004</v>
      </c>
      <c r="T40" s="236"/>
    </row>
    <row r="41" spans="2:20" ht="55.5" customHeight="1">
      <c r="B41" s="209"/>
      <c r="C41" s="209"/>
      <c r="D41" s="209"/>
      <c r="E41" s="209"/>
      <c r="F41" s="209"/>
      <c r="G41" s="209"/>
      <c r="H41" s="209"/>
      <c r="I41" s="122"/>
      <c r="K41" s="229">
        <v>6.5</v>
      </c>
      <c r="L41" s="278" t="s">
        <v>205</v>
      </c>
      <c r="M41" s="279" t="s">
        <v>66</v>
      </c>
      <c r="N41" s="187">
        <v>0.03</v>
      </c>
      <c r="O41" s="187">
        <v>0.02</v>
      </c>
      <c r="P41" s="187"/>
      <c r="Q41" s="299"/>
      <c r="R41" s="187"/>
      <c r="S41" s="187">
        <v>0.04</v>
      </c>
      <c r="T41" s="230"/>
    </row>
    <row r="42" spans="2:20" s="159" customFormat="1" ht="66.75" customHeight="1">
      <c r="B42" s="209"/>
      <c r="C42" s="209"/>
      <c r="D42" s="209"/>
      <c r="E42" s="209"/>
      <c r="F42" s="209"/>
      <c r="G42" s="209"/>
      <c r="H42" s="209"/>
      <c r="I42" s="247"/>
      <c r="K42" s="235">
        <v>6.6</v>
      </c>
      <c r="L42" s="160" t="s">
        <v>285</v>
      </c>
      <c r="M42" s="158" t="s">
        <v>66</v>
      </c>
      <c r="N42" s="118">
        <f>N40-N41</f>
        <v>1.0699999999999996</v>
      </c>
      <c r="O42" s="118">
        <f t="shared" ref="O42:S42" si="2">O40-O41</f>
        <v>1.3499999999999992</v>
      </c>
      <c r="P42" s="118">
        <f t="shared" si="2"/>
        <v>0</v>
      </c>
      <c r="Q42" s="303"/>
      <c r="R42" s="118">
        <f t="shared" si="2"/>
        <v>0</v>
      </c>
      <c r="S42" s="118">
        <f t="shared" si="2"/>
        <v>1.5650000000000004</v>
      </c>
      <c r="T42" s="236"/>
    </row>
    <row r="43" spans="2:20" s="159" customFormat="1" ht="40.5" customHeight="1">
      <c r="B43" s="209"/>
      <c r="C43" s="209"/>
      <c r="D43" s="209"/>
      <c r="E43" s="209"/>
      <c r="F43" s="209"/>
      <c r="G43" s="209"/>
      <c r="H43" s="209"/>
      <c r="K43" s="235">
        <v>6.7</v>
      </c>
      <c r="L43" s="160" t="s">
        <v>282</v>
      </c>
      <c r="M43" s="279" t="s">
        <v>10</v>
      </c>
      <c r="N43" s="237">
        <f>'Prod_energy_best monthly'!AD124</f>
        <v>14580</v>
      </c>
      <c r="O43" s="237">
        <f>'Prod_energy_best monthly'!AD78</f>
        <v>13400</v>
      </c>
      <c r="P43" s="237"/>
      <c r="Q43" s="278"/>
      <c r="R43" s="237"/>
      <c r="S43" s="237">
        <f>'Prod_energy_best monthly'!Q34</f>
        <v>12000</v>
      </c>
      <c r="T43" s="236"/>
    </row>
    <row r="44" spans="2:20" s="159" customFormat="1" ht="64.5" customHeight="1">
      <c r="K44" s="235">
        <v>6.8</v>
      </c>
      <c r="L44" s="160" t="s">
        <v>286</v>
      </c>
      <c r="M44" s="279" t="s">
        <v>180</v>
      </c>
      <c r="N44" s="249">
        <f>N42*N43</f>
        <v>15600.599999999995</v>
      </c>
      <c r="O44" s="249">
        <f t="shared" ref="O44:S44" si="3">O42*O43</f>
        <v>18089.999999999989</v>
      </c>
      <c r="P44" s="249">
        <f t="shared" si="3"/>
        <v>0</v>
      </c>
      <c r="Q44" s="304"/>
      <c r="R44" s="249">
        <f t="shared" si="3"/>
        <v>0</v>
      </c>
      <c r="S44" s="249">
        <f t="shared" si="3"/>
        <v>18780.000000000004</v>
      </c>
      <c r="T44" s="236"/>
    </row>
    <row r="45" spans="2:20" ht="51.75" customHeight="1">
      <c r="K45" s="312">
        <v>7</v>
      </c>
      <c r="L45" s="134" t="s">
        <v>310</v>
      </c>
      <c r="M45" s="279"/>
      <c r="N45" s="278"/>
      <c r="O45" s="278"/>
      <c r="P45" s="278"/>
      <c r="Q45" s="278"/>
      <c r="R45" s="278"/>
      <c r="S45" s="278"/>
      <c r="T45" s="230"/>
    </row>
    <row r="46" spans="2:20" s="297" customFormat="1" ht="23.25" customHeight="1">
      <c r="K46" s="315">
        <v>7.1</v>
      </c>
      <c r="L46" s="296" t="s">
        <v>181</v>
      </c>
      <c r="M46" s="298" t="s">
        <v>287</v>
      </c>
      <c r="N46" s="237">
        <f>'Prod_energy_best monthly'!E20</f>
        <v>252000</v>
      </c>
      <c r="O46" s="237">
        <f>'Prod_energy_best monthly'!F20</f>
        <v>280500</v>
      </c>
      <c r="P46" s="237">
        <f>'Prod_energy_best monthly'!G20</f>
        <v>374300</v>
      </c>
      <c r="Q46" s="249">
        <f>'Prod_energy_best monthly'!H20</f>
        <v>302266.66666666669</v>
      </c>
      <c r="R46" s="237">
        <f>'Prod_energy_best monthly'!I20</f>
        <v>0</v>
      </c>
      <c r="S46" s="237">
        <f>'Prod_energy_best monthly'!J20</f>
        <v>330000</v>
      </c>
      <c r="T46" s="316"/>
    </row>
    <row r="47" spans="2:20" s="159" customFormat="1" ht="54" customHeight="1">
      <c r="K47" s="235">
        <v>7.2</v>
      </c>
      <c r="L47" s="296" t="s">
        <v>288</v>
      </c>
      <c r="M47" s="279" t="s">
        <v>40</v>
      </c>
      <c r="N47" s="118">
        <f>N44/N46</f>
        <v>6.1907142857142834E-2</v>
      </c>
      <c r="O47" s="118">
        <f t="shared" ref="O47:S47" si="4">O44/O46</f>
        <v>6.4491978609625633E-2</v>
      </c>
      <c r="P47" s="118">
        <f t="shared" si="4"/>
        <v>0</v>
      </c>
      <c r="Q47" s="118"/>
      <c r="R47" s="118" t="e">
        <f t="shared" si="4"/>
        <v>#DIV/0!</v>
      </c>
      <c r="S47" s="118">
        <f t="shared" si="4"/>
        <v>5.6909090909090923E-2</v>
      </c>
      <c r="T47" s="236"/>
    </row>
    <row r="48" spans="2:20" s="159" customFormat="1" ht="56.25" customHeight="1">
      <c r="K48" s="235">
        <v>7.3</v>
      </c>
      <c r="L48" s="296" t="s">
        <v>294</v>
      </c>
      <c r="M48" s="158" t="s">
        <v>40</v>
      </c>
      <c r="N48" s="239"/>
      <c r="O48" s="239"/>
      <c r="P48" s="239"/>
      <c r="Q48" s="161">
        <f>(N46*N47+O46*O47+P46*P47)/(N46+O46+P46)</f>
        <v>3.7153286281429186E-2</v>
      </c>
      <c r="R48" s="239"/>
      <c r="S48" s="239"/>
      <c r="T48" s="317" t="s">
        <v>295</v>
      </c>
    </row>
    <row r="49" spans="11:20" ht="33" customHeight="1">
      <c r="K49" s="229">
        <v>7.4</v>
      </c>
      <c r="L49" s="278" t="s">
        <v>206</v>
      </c>
      <c r="M49" s="279" t="s">
        <v>40</v>
      </c>
      <c r="N49" s="278"/>
      <c r="O49" s="278"/>
      <c r="P49" s="278"/>
      <c r="Q49" s="300">
        <f>S49</f>
        <v>0.04</v>
      </c>
      <c r="R49" s="278"/>
      <c r="S49" s="300">
        <v>0.04</v>
      </c>
      <c r="T49" s="230"/>
    </row>
    <row r="50" spans="11:20" ht="33" customHeight="1">
      <c r="K50" s="894">
        <v>8</v>
      </c>
      <c r="L50" s="328" t="s">
        <v>290</v>
      </c>
      <c r="M50" s="279"/>
      <c r="N50" s="278"/>
      <c r="O50" s="278"/>
      <c r="P50" s="278"/>
      <c r="Q50" s="300"/>
      <c r="R50" s="278"/>
      <c r="S50" s="300"/>
      <c r="T50" s="230"/>
    </row>
    <row r="51" spans="11:20" ht="33" customHeight="1" thickBot="1">
      <c r="K51" s="894">
        <v>8.1</v>
      </c>
      <c r="L51" s="329" t="s">
        <v>291</v>
      </c>
      <c r="M51" s="319" t="s">
        <v>40</v>
      </c>
      <c r="N51" s="278"/>
      <c r="O51" s="278"/>
      <c r="P51" s="278"/>
      <c r="Q51" s="322">
        <f>MIN(Q48,Q49)</f>
        <v>3.7153286281429186E-2</v>
      </c>
      <c r="R51" s="278"/>
      <c r="S51" s="322">
        <f>MIN(S47,S49)</f>
        <v>0.04</v>
      </c>
      <c r="T51" s="322" t="s">
        <v>982</v>
      </c>
    </row>
    <row r="52" spans="11:20" s="159" customFormat="1" ht="68.25" customHeight="1">
      <c r="K52" s="235">
        <v>8.1999999999999993</v>
      </c>
      <c r="L52" s="296" t="s">
        <v>289</v>
      </c>
      <c r="M52" s="279" t="s">
        <v>40</v>
      </c>
      <c r="N52" s="138"/>
      <c r="O52" s="138"/>
      <c r="P52" s="138"/>
      <c r="Q52" s="278"/>
      <c r="R52" s="138"/>
      <c r="S52" s="118">
        <f>S51-Q51</f>
        <v>2.8467137185708147E-3</v>
      </c>
      <c r="T52" s="236"/>
    </row>
    <row r="53" spans="11:20" s="159" customFormat="1" ht="53.25" customHeight="1" thickBot="1">
      <c r="K53" s="318">
        <v>8.3000000000000007</v>
      </c>
      <c r="L53" s="53" t="s">
        <v>983</v>
      </c>
      <c r="M53" s="279" t="s">
        <v>40</v>
      </c>
      <c r="N53" s="320"/>
      <c r="O53" s="320"/>
      <c r="P53" s="320"/>
      <c r="Q53" s="320"/>
      <c r="R53" s="320"/>
      <c r="S53" s="321">
        <f>MIN(S52,S49)</f>
        <v>2.8467137185708147E-3</v>
      </c>
      <c r="T53" s="897"/>
    </row>
    <row r="54" spans="11:20" ht="15.6">
      <c r="K54" s="30"/>
      <c r="L54" s="291"/>
      <c r="M54" s="30"/>
      <c r="N54" s="291"/>
      <c r="O54" s="291"/>
      <c r="P54" s="291"/>
      <c r="Q54" s="291"/>
      <c r="R54" s="291"/>
      <c r="S54" s="291"/>
      <c r="T54" s="122"/>
    </row>
    <row r="55" spans="11:20" ht="15.6">
      <c r="K55" s="30"/>
      <c r="L55" s="291"/>
      <c r="M55" s="30"/>
      <c r="N55" s="291"/>
      <c r="O55" s="291"/>
      <c r="P55" s="291"/>
      <c r="Q55" s="291"/>
      <c r="R55" s="291"/>
      <c r="S55" s="291"/>
      <c r="T55" s="122"/>
    </row>
  </sheetData>
  <mergeCells count="17">
    <mergeCell ref="S11:S12"/>
    <mergeCell ref="K20:K21"/>
    <mergeCell ref="M20:M21"/>
    <mergeCell ref="N20:N21"/>
    <mergeCell ref="O20:O21"/>
    <mergeCell ref="P20:P21"/>
    <mergeCell ref="Q20:Q21"/>
    <mergeCell ref="S20:S21"/>
    <mergeCell ref="K11:K12"/>
    <mergeCell ref="M11:M12"/>
    <mergeCell ref="N11:N12"/>
    <mergeCell ref="O11:O12"/>
    <mergeCell ref="B39:G39"/>
    <mergeCell ref="P11:P12"/>
    <mergeCell ref="Q11:Q12"/>
    <mergeCell ref="N5:Q5"/>
    <mergeCell ref="C36:I36"/>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dimension ref="B2:T39"/>
  <sheetViews>
    <sheetView topLeftCell="A30" zoomScale="77" zoomScaleNormal="77" workbookViewId="0">
      <selection activeCell="N33" sqref="N33"/>
    </sheetView>
  </sheetViews>
  <sheetFormatPr defaultColWidth="9.109375" defaultRowHeight="14.4"/>
  <cols>
    <col min="1" max="1" width="6.109375" style="331" customWidth="1"/>
    <col min="2" max="2" width="8.33203125" style="393" customWidth="1"/>
    <col min="3" max="3" width="11.88671875" style="330" customWidth="1"/>
    <col min="4" max="8" width="9.109375" style="331"/>
    <col min="9" max="9" width="11.33203125" style="331" customWidth="1"/>
    <col min="10" max="10" width="6.33203125" style="331" customWidth="1"/>
    <col min="11" max="11" width="9.109375" style="346"/>
    <col min="12" max="12" width="29" style="331" customWidth="1"/>
    <col min="13" max="13" width="11.5546875" style="346" customWidth="1"/>
    <col min="14" max="14" width="10.6640625" style="331" customWidth="1"/>
    <col min="15" max="15" width="11.109375" style="331" customWidth="1"/>
    <col min="16" max="16" width="10.5546875" style="331" customWidth="1"/>
    <col min="17" max="17" width="13" style="331" customWidth="1"/>
    <col min="18" max="18" width="12" style="331" customWidth="1"/>
    <col min="19" max="19" width="14.33203125" style="331" customWidth="1"/>
    <col min="20" max="20" width="29.6640625" style="331" customWidth="1"/>
    <col min="21" max="16384" width="9.109375" style="331"/>
  </cols>
  <sheetData>
    <row r="2" spans="2:20" ht="16.8">
      <c r="K2" s="348"/>
      <c r="L2" s="332"/>
      <c r="N2" s="333"/>
      <c r="P2" s="333"/>
      <c r="Q2" s="333"/>
      <c r="S2" s="333"/>
      <c r="T2" s="332"/>
    </row>
    <row r="3" spans="2:20" ht="33.75" customHeight="1">
      <c r="B3" s="394"/>
      <c r="C3" s="1024" t="s">
        <v>311</v>
      </c>
      <c r="D3" s="1024"/>
      <c r="E3" s="1024"/>
      <c r="F3" s="1024"/>
      <c r="G3" s="1024"/>
      <c r="H3" s="1024"/>
      <c r="I3" s="1024"/>
      <c r="J3" s="1024"/>
      <c r="K3" s="1024"/>
      <c r="L3" s="1024"/>
      <c r="M3" s="361"/>
      <c r="N3" s="334"/>
      <c r="O3" s="334"/>
      <c r="P3" s="334"/>
      <c r="Q3" s="334"/>
      <c r="R3" s="334"/>
      <c r="S3" s="334"/>
      <c r="T3" s="333"/>
    </row>
    <row r="4" spans="2:20" ht="18.600000000000001" thickBot="1">
      <c r="B4" s="394"/>
      <c r="C4" s="335"/>
      <c r="D4" s="336"/>
      <c r="E4" s="336"/>
      <c r="F4" s="336"/>
      <c r="G4" s="336"/>
      <c r="H4" s="336"/>
      <c r="I4" s="336"/>
      <c r="K4" s="350"/>
      <c r="L4" s="337"/>
      <c r="M4" s="361"/>
      <c r="N4" s="334"/>
      <c r="O4" s="334"/>
      <c r="P4" s="334"/>
      <c r="Q4" s="334"/>
      <c r="R4" s="334"/>
      <c r="S4" s="334"/>
      <c r="T4" s="338"/>
    </row>
    <row r="5" spans="2:20" ht="18">
      <c r="B5" s="395"/>
      <c r="C5" s="406"/>
      <c r="D5" s="407"/>
      <c r="E5" s="407"/>
      <c r="F5" s="407"/>
      <c r="G5" s="407"/>
      <c r="H5" s="407"/>
      <c r="I5" s="408"/>
      <c r="K5" s="343"/>
      <c r="L5" s="365" t="s">
        <v>243</v>
      </c>
      <c r="M5" s="382"/>
      <c r="N5" s="366"/>
      <c r="O5" s="366"/>
      <c r="P5" s="366"/>
      <c r="Q5" s="366"/>
      <c r="R5" s="366"/>
      <c r="S5" s="366"/>
      <c r="T5" s="438"/>
    </row>
    <row r="6" spans="2:20" s="339" customFormat="1" ht="39" customHeight="1">
      <c r="B6" s="363">
        <v>1</v>
      </c>
      <c r="C6" s="1025" t="s">
        <v>229</v>
      </c>
      <c r="D6" s="1025"/>
      <c r="E6" s="1025"/>
      <c r="F6" s="1025"/>
      <c r="G6" s="1025"/>
      <c r="H6" s="1025"/>
      <c r="I6" s="1026"/>
      <c r="K6" s="368" t="s">
        <v>0</v>
      </c>
      <c r="L6" s="369" t="s">
        <v>36</v>
      </c>
      <c r="M6" s="369" t="s">
        <v>37</v>
      </c>
      <c r="N6" s="1027" t="s">
        <v>135</v>
      </c>
      <c r="O6" s="1028"/>
      <c r="P6" s="1028"/>
      <c r="Q6" s="1029"/>
      <c r="R6" s="370" t="s">
        <v>230</v>
      </c>
      <c r="S6" s="371" t="s">
        <v>207</v>
      </c>
      <c r="T6" s="372" t="s">
        <v>117</v>
      </c>
    </row>
    <row r="7" spans="2:20" ht="15.6">
      <c r="B7" s="364"/>
      <c r="C7" s="409" t="s">
        <v>324</v>
      </c>
      <c r="D7" s="362"/>
      <c r="E7" s="362"/>
      <c r="F7" s="362"/>
      <c r="G7" s="362"/>
      <c r="H7" s="362"/>
      <c r="I7" s="367"/>
      <c r="J7" s="340"/>
      <c r="K7" s="373"/>
      <c r="L7" s="374"/>
      <c r="M7" s="383"/>
      <c r="N7" s="375" t="s">
        <v>41</v>
      </c>
      <c r="O7" s="375" t="s">
        <v>42</v>
      </c>
      <c r="P7" s="375" t="s">
        <v>43</v>
      </c>
      <c r="Q7" s="375" t="s">
        <v>140</v>
      </c>
      <c r="R7" s="375" t="s">
        <v>74</v>
      </c>
      <c r="S7" s="375" t="s">
        <v>44</v>
      </c>
      <c r="T7" s="376"/>
    </row>
    <row r="8" spans="2:20" ht="15.6">
      <c r="B8" s="364"/>
      <c r="C8" s="409" t="s">
        <v>323</v>
      </c>
      <c r="D8" s="362"/>
      <c r="E8" s="362"/>
      <c r="F8" s="362"/>
      <c r="G8" s="362"/>
      <c r="H8" s="362"/>
      <c r="I8" s="367"/>
      <c r="J8" s="340"/>
      <c r="K8" s="352"/>
      <c r="L8" s="353"/>
      <c r="M8" s="384"/>
      <c r="N8" s="353"/>
      <c r="O8" s="353"/>
      <c r="P8" s="353"/>
      <c r="Q8" s="353"/>
      <c r="R8" s="353"/>
      <c r="S8" s="341"/>
      <c r="T8" s="354"/>
    </row>
    <row r="9" spans="2:20" ht="15.6">
      <c r="B9" s="396"/>
      <c r="C9" s="362" t="s">
        <v>319</v>
      </c>
      <c r="D9" s="362"/>
      <c r="E9" s="362"/>
      <c r="F9" s="362"/>
      <c r="G9" s="362"/>
      <c r="H9" s="362"/>
      <c r="I9" s="367"/>
      <c r="J9" s="340"/>
      <c r="K9" s="377">
        <v>1</v>
      </c>
      <c r="L9" s="378" t="s">
        <v>181</v>
      </c>
      <c r="M9" s="385" t="s">
        <v>10</v>
      </c>
      <c r="N9" s="379">
        <f>'Prod_energy_best monthly'!E20</f>
        <v>252000</v>
      </c>
      <c r="O9" s="379">
        <f>'Prod_energy_best monthly'!F20</f>
        <v>280500</v>
      </c>
      <c r="P9" s="379">
        <f>'Prod_energy_best monthly'!G20</f>
        <v>374300</v>
      </c>
      <c r="Q9" s="380">
        <f>'Prod_energy_best monthly'!H20</f>
        <v>302266.66666666669</v>
      </c>
      <c r="R9" s="379">
        <f>'Prod_energy_best monthly'!I20</f>
        <v>0</v>
      </c>
      <c r="S9" s="379">
        <f>'Prod_energy_best monthly'!J20</f>
        <v>330000</v>
      </c>
      <c r="T9" s="381"/>
    </row>
    <row r="10" spans="2:20" ht="15.6">
      <c r="B10" s="396"/>
      <c r="C10" s="362"/>
      <c r="D10" s="362"/>
      <c r="E10" s="362"/>
      <c r="F10" s="362"/>
      <c r="G10" s="362"/>
      <c r="H10" s="362"/>
      <c r="I10" s="367"/>
      <c r="J10" s="340"/>
      <c r="K10" s="377"/>
      <c r="L10" s="378"/>
      <c r="M10" s="385"/>
      <c r="N10" s="388"/>
      <c r="O10" s="388"/>
      <c r="P10" s="388"/>
      <c r="Q10" s="389"/>
      <c r="R10" s="388"/>
      <c r="S10" s="388"/>
      <c r="T10" s="381"/>
    </row>
    <row r="11" spans="2:20" s="347" customFormat="1" ht="15.6">
      <c r="B11" s="364">
        <v>2</v>
      </c>
      <c r="C11" s="344" t="s">
        <v>312</v>
      </c>
      <c r="D11" s="362"/>
      <c r="E11" s="362"/>
      <c r="F11" s="362"/>
      <c r="G11" s="362"/>
      <c r="H11" s="362"/>
      <c r="I11" s="367"/>
      <c r="J11" s="351"/>
      <c r="K11" s="377">
        <v>2</v>
      </c>
      <c r="L11" s="378" t="s">
        <v>325</v>
      </c>
      <c r="M11" s="385"/>
      <c r="N11" s="388"/>
      <c r="O11" s="388"/>
      <c r="P11" s="388"/>
      <c r="Q11" s="389"/>
      <c r="R11" s="388"/>
      <c r="S11" s="388"/>
      <c r="T11" s="381"/>
    </row>
    <row r="12" spans="2:20" ht="15.6">
      <c r="B12" s="396"/>
      <c r="C12" s="362" t="s">
        <v>320</v>
      </c>
      <c r="D12" s="362"/>
      <c r="E12" s="362"/>
      <c r="F12" s="362"/>
      <c r="G12" s="362"/>
      <c r="H12" s="362"/>
      <c r="I12" s="367"/>
      <c r="K12" s="390">
        <v>2.1</v>
      </c>
      <c r="L12" s="345" t="s">
        <v>194</v>
      </c>
      <c r="M12" s="385" t="s">
        <v>10</v>
      </c>
      <c r="N12" s="187">
        <v>190000</v>
      </c>
      <c r="O12" s="187">
        <v>205000</v>
      </c>
      <c r="P12" s="187">
        <v>225000</v>
      </c>
      <c r="Q12" s="345"/>
      <c r="R12" s="187"/>
      <c r="S12" s="421">
        <v>230000</v>
      </c>
      <c r="T12" s="354"/>
    </row>
    <row r="13" spans="2:20" ht="15.6">
      <c r="B13" s="396"/>
      <c r="C13" s="362" t="s">
        <v>321</v>
      </c>
      <c r="D13" s="362"/>
      <c r="E13" s="362"/>
      <c r="F13" s="362"/>
      <c r="G13" s="362"/>
      <c r="H13" s="362"/>
      <c r="I13" s="367"/>
      <c r="K13" s="439"/>
      <c r="L13" s="349"/>
      <c r="M13" s="341"/>
      <c r="N13" s="349"/>
      <c r="O13" s="349"/>
      <c r="P13" s="349"/>
      <c r="Q13" s="349"/>
      <c r="R13" s="349"/>
      <c r="S13" s="349"/>
      <c r="T13" s="354"/>
    </row>
    <row r="14" spans="2:20" ht="15.6">
      <c r="B14" s="364"/>
      <c r="C14" s="409" t="s">
        <v>322</v>
      </c>
      <c r="D14" s="362"/>
      <c r="E14" s="362"/>
      <c r="F14" s="362"/>
      <c r="G14" s="362"/>
      <c r="H14" s="362"/>
      <c r="I14" s="367"/>
      <c r="K14" s="415">
        <v>3</v>
      </c>
      <c r="L14" s="416" t="s">
        <v>341</v>
      </c>
      <c r="M14" s="417"/>
      <c r="N14" s="386"/>
      <c r="O14" s="386"/>
      <c r="P14" s="386"/>
      <c r="Q14" s="386"/>
      <c r="R14" s="386"/>
      <c r="S14" s="387"/>
      <c r="T14" s="354"/>
    </row>
    <row r="15" spans="2:20" ht="15.6">
      <c r="B15" s="396"/>
      <c r="C15" s="410"/>
      <c r="D15" s="362"/>
      <c r="E15" s="362"/>
      <c r="F15" s="362"/>
      <c r="G15" s="362"/>
      <c r="H15" s="362"/>
      <c r="I15" s="367"/>
      <c r="K15" s="1030">
        <v>3.1</v>
      </c>
      <c r="L15" s="278" t="s">
        <v>326</v>
      </c>
      <c r="M15" s="1031" t="s">
        <v>328</v>
      </c>
      <c r="N15" s="187">
        <v>4850</v>
      </c>
      <c r="O15" s="187">
        <v>4760</v>
      </c>
      <c r="P15" s="187">
        <v>4270</v>
      </c>
      <c r="Q15" s="345"/>
      <c r="R15" s="187"/>
      <c r="S15" s="421">
        <v>4100</v>
      </c>
      <c r="T15" s="354"/>
    </row>
    <row r="16" spans="2:20" ht="15.6">
      <c r="B16" s="396">
        <v>3</v>
      </c>
      <c r="C16" s="344" t="s">
        <v>227</v>
      </c>
      <c r="D16" s="362"/>
      <c r="E16" s="362"/>
      <c r="F16" s="362"/>
      <c r="G16" s="362"/>
      <c r="H16" s="362"/>
      <c r="I16" s="367"/>
      <c r="K16" s="1030"/>
      <c r="L16" s="278" t="s">
        <v>327</v>
      </c>
      <c r="M16" s="1031"/>
      <c r="N16" s="353"/>
      <c r="O16" s="353"/>
      <c r="P16" s="353"/>
      <c r="Q16" s="353"/>
      <c r="R16" s="353"/>
      <c r="S16" s="341"/>
      <c r="T16" s="354"/>
    </row>
    <row r="17" spans="2:20" ht="15.6">
      <c r="B17" s="396"/>
      <c r="C17" s="344"/>
      <c r="D17" s="362"/>
      <c r="E17" s="362"/>
      <c r="F17" s="362"/>
      <c r="G17" s="362"/>
      <c r="H17" s="362"/>
      <c r="I17" s="367"/>
      <c r="K17" s="1030">
        <v>3.2</v>
      </c>
      <c r="L17" s="278" t="s">
        <v>329</v>
      </c>
      <c r="M17" s="1031" t="s">
        <v>328</v>
      </c>
      <c r="N17" s="187">
        <v>4345</v>
      </c>
      <c r="O17" s="187">
        <v>4270</v>
      </c>
      <c r="P17" s="187">
        <v>3810</v>
      </c>
      <c r="Q17" s="345"/>
      <c r="R17" s="187"/>
      <c r="S17" s="421">
        <v>3650</v>
      </c>
      <c r="T17" s="354"/>
    </row>
    <row r="18" spans="2:20" ht="15.6">
      <c r="B18" s="397">
        <v>3.1</v>
      </c>
      <c r="C18" s="409" t="s">
        <v>359</v>
      </c>
      <c r="D18" s="410"/>
      <c r="E18" s="391"/>
      <c r="F18" s="391"/>
      <c r="G18" s="362"/>
      <c r="H18" s="362"/>
      <c r="I18" s="367"/>
      <c r="K18" s="1030"/>
      <c r="L18" s="278" t="s">
        <v>327</v>
      </c>
      <c r="M18" s="1031"/>
      <c r="N18" s="386"/>
      <c r="O18" s="386"/>
      <c r="P18" s="386"/>
      <c r="Q18" s="386"/>
      <c r="R18" s="386"/>
      <c r="S18" s="387"/>
      <c r="T18" s="354"/>
    </row>
    <row r="19" spans="2:20" s="347" customFormat="1" ht="15.6">
      <c r="B19" s="398"/>
      <c r="C19" s="455" t="s">
        <v>360</v>
      </c>
      <c r="D19" s="362"/>
      <c r="E19" s="362"/>
      <c r="F19" s="362"/>
      <c r="G19" s="362"/>
      <c r="H19" s="362"/>
      <c r="I19" s="367"/>
      <c r="K19" s="312">
        <v>4</v>
      </c>
      <c r="L19" s="134" t="s">
        <v>342</v>
      </c>
      <c r="M19" s="418"/>
      <c r="N19" s="386"/>
      <c r="O19" s="386"/>
      <c r="P19" s="386"/>
      <c r="Q19" s="386"/>
      <c r="R19" s="386"/>
      <c r="S19" s="387"/>
      <c r="T19" s="354"/>
    </row>
    <row r="20" spans="2:20" s="342" customFormat="1" ht="15.6">
      <c r="B20" s="398"/>
      <c r="C20" s="362"/>
      <c r="D20" s="362"/>
      <c r="E20" s="362"/>
      <c r="F20" s="362"/>
      <c r="G20" s="362"/>
      <c r="H20" s="362"/>
      <c r="I20" s="367"/>
      <c r="J20" s="331"/>
      <c r="K20" s="312">
        <v>4.0999999999999996</v>
      </c>
      <c r="L20" s="134" t="s">
        <v>330</v>
      </c>
      <c r="M20" s="418"/>
      <c r="N20" s="386"/>
      <c r="O20" s="386"/>
      <c r="P20" s="386"/>
      <c r="Q20" s="358"/>
      <c r="R20" s="386"/>
      <c r="S20" s="387"/>
      <c r="T20" s="356"/>
    </row>
    <row r="21" spans="2:20" ht="15.6">
      <c r="B21" s="399"/>
      <c r="C21" s="409" t="s">
        <v>313</v>
      </c>
      <c r="D21" s="362"/>
      <c r="E21" s="362"/>
      <c r="F21" s="362"/>
      <c r="G21" s="362"/>
      <c r="H21" s="391"/>
      <c r="I21" s="367"/>
      <c r="K21" s="229" t="s">
        <v>27</v>
      </c>
      <c r="L21" s="278" t="s">
        <v>331</v>
      </c>
      <c r="M21" s="418" t="s">
        <v>11</v>
      </c>
      <c r="N21" s="187">
        <v>40</v>
      </c>
      <c r="O21" s="187">
        <v>39</v>
      </c>
      <c r="P21" s="187">
        <v>37</v>
      </c>
      <c r="Q21" s="345"/>
      <c r="R21" s="187"/>
      <c r="S21" s="421">
        <v>36</v>
      </c>
      <c r="T21" s="354"/>
    </row>
    <row r="22" spans="2:20" s="347" customFormat="1" ht="15.6">
      <c r="B22" s="399"/>
      <c r="C22" s="409" t="s">
        <v>314</v>
      </c>
      <c r="D22" s="362"/>
      <c r="E22" s="362"/>
      <c r="F22" s="362"/>
      <c r="G22" s="362"/>
      <c r="H22" s="362"/>
      <c r="I22" s="367"/>
      <c r="K22" s="229" t="s">
        <v>29</v>
      </c>
      <c r="L22" s="278" t="s">
        <v>332</v>
      </c>
      <c r="M22" s="418" t="s">
        <v>11</v>
      </c>
      <c r="N22" s="187">
        <v>18</v>
      </c>
      <c r="O22" s="187">
        <v>15.9</v>
      </c>
      <c r="P22" s="187">
        <v>15.8</v>
      </c>
      <c r="Q22" s="345"/>
      <c r="R22" s="187"/>
      <c r="S22" s="421">
        <v>14.6</v>
      </c>
      <c r="T22" s="354"/>
    </row>
    <row r="23" spans="2:20" s="347" customFormat="1" ht="15.6">
      <c r="B23" s="399"/>
      <c r="C23" s="409" t="s">
        <v>315</v>
      </c>
      <c r="D23" s="362"/>
      <c r="E23" s="362"/>
      <c r="F23" s="362"/>
      <c r="G23" s="362"/>
      <c r="H23" s="362"/>
      <c r="I23" s="367"/>
      <c r="K23" s="229" t="s">
        <v>247</v>
      </c>
      <c r="L23" s="278" t="s">
        <v>333</v>
      </c>
      <c r="M23" s="418" t="s">
        <v>11</v>
      </c>
      <c r="N23" s="422">
        <v>4</v>
      </c>
      <c r="O23" s="187">
        <v>4.0999999999999996</v>
      </c>
      <c r="P23" s="187">
        <v>4.2</v>
      </c>
      <c r="Q23" s="345"/>
      <c r="R23" s="187"/>
      <c r="S23" s="421">
        <v>4.4000000000000004</v>
      </c>
      <c r="T23" s="354"/>
    </row>
    <row r="24" spans="2:20" s="347" customFormat="1" ht="15.6">
      <c r="B24" s="399"/>
      <c r="C24" s="409" t="s">
        <v>316</v>
      </c>
      <c r="D24" s="362"/>
      <c r="E24" s="362"/>
      <c r="F24" s="362"/>
      <c r="G24" s="362"/>
      <c r="H24" s="362"/>
      <c r="I24" s="367"/>
      <c r="K24" s="229" t="s">
        <v>99</v>
      </c>
      <c r="L24" s="278" t="s">
        <v>334</v>
      </c>
      <c r="M24" s="418" t="s">
        <v>11</v>
      </c>
      <c r="N24" s="187">
        <v>38</v>
      </c>
      <c r="O24" s="187">
        <v>41</v>
      </c>
      <c r="P24" s="187">
        <v>43</v>
      </c>
      <c r="Q24" s="345"/>
      <c r="R24" s="187"/>
      <c r="S24" s="421">
        <v>45</v>
      </c>
      <c r="T24" s="354"/>
    </row>
    <row r="25" spans="2:20" s="347" customFormat="1" ht="15.6">
      <c r="B25" s="399"/>
      <c r="C25" s="409" t="s">
        <v>317</v>
      </c>
      <c r="D25" s="409"/>
      <c r="E25" s="391"/>
      <c r="F25" s="362"/>
      <c r="G25" s="362"/>
      <c r="H25" s="362"/>
      <c r="I25" s="411"/>
      <c r="K25" s="312">
        <v>4.2</v>
      </c>
      <c r="L25" s="134" t="s">
        <v>335</v>
      </c>
      <c r="M25" s="418"/>
      <c r="N25" s="353"/>
      <c r="O25" s="353"/>
      <c r="P25" s="353"/>
      <c r="Q25" s="353"/>
      <c r="R25" s="353"/>
      <c r="S25" s="353"/>
      <c r="T25" s="354"/>
    </row>
    <row r="26" spans="2:20" ht="15.6">
      <c r="B26" s="396"/>
      <c r="C26" s="409" t="s">
        <v>318</v>
      </c>
      <c r="D26" s="362"/>
      <c r="E26" s="362"/>
      <c r="F26" s="362"/>
      <c r="G26" s="362"/>
      <c r="H26" s="362"/>
      <c r="I26" s="367"/>
      <c r="K26" s="229" t="s">
        <v>27</v>
      </c>
      <c r="L26" s="278" t="s">
        <v>336</v>
      </c>
      <c r="M26" s="418" t="s">
        <v>11</v>
      </c>
      <c r="N26" s="187">
        <v>36</v>
      </c>
      <c r="O26" s="187">
        <v>34</v>
      </c>
      <c r="P26" s="187">
        <v>32</v>
      </c>
      <c r="Q26" s="349"/>
      <c r="R26" s="187"/>
      <c r="S26" s="187">
        <v>31</v>
      </c>
      <c r="T26" s="354"/>
    </row>
    <row r="27" spans="2:20" ht="15.6">
      <c r="D27" s="362"/>
      <c r="E27" s="362"/>
      <c r="F27" s="362"/>
      <c r="G27" s="362"/>
      <c r="H27" s="362"/>
      <c r="I27" s="367"/>
      <c r="K27" s="229" t="s">
        <v>29</v>
      </c>
      <c r="L27" s="278" t="s">
        <v>337</v>
      </c>
      <c r="M27" s="418" t="s">
        <v>11</v>
      </c>
      <c r="N27" s="187">
        <v>2.6</v>
      </c>
      <c r="O27" s="187">
        <v>2.5</v>
      </c>
      <c r="P27" s="187">
        <v>2.4</v>
      </c>
      <c r="Q27" s="345"/>
      <c r="R27" s="187"/>
      <c r="S27" s="421">
        <v>2.2000000000000002</v>
      </c>
      <c r="T27" s="354"/>
    </row>
    <row r="28" spans="2:20" ht="15.6">
      <c r="B28" s="364">
        <v>3.2</v>
      </c>
      <c r="C28" s="455" t="s">
        <v>361</v>
      </c>
      <c r="D28" s="391"/>
      <c r="E28" s="391"/>
      <c r="F28" s="391"/>
      <c r="G28" s="391"/>
      <c r="H28" s="391"/>
      <c r="I28" s="412"/>
      <c r="K28" s="229" t="s">
        <v>247</v>
      </c>
      <c r="L28" s="278" t="s">
        <v>338</v>
      </c>
      <c r="M28" s="418" t="s">
        <v>11</v>
      </c>
      <c r="N28" s="187">
        <v>0.6</v>
      </c>
      <c r="O28" s="187">
        <v>0.6</v>
      </c>
      <c r="P28" s="187">
        <v>0.6</v>
      </c>
      <c r="Q28" s="345"/>
      <c r="R28" s="187"/>
      <c r="S28" s="421">
        <v>0.6</v>
      </c>
      <c r="T28" s="354"/>
    </row>
    <row r="29" spans="2:20" ht="15.6">
      <c r="B29" s="396"/>
      <c r="C29" s="456" t="s">
        <v>362</v>
      </c>
      <c r="D29" s="362"/>
      <c r="E29" s="362"/>
      <c r="F29" s="362"/>
      <c r="G29" s="362"/>
      <c r="H29" s="362"/>
      <c r="I29" s="367"/>
      <c r="K29" s="229" t="s">
        <v>99</v>
      </c>
      <c r="L29" s="278" t="s">
        <v>339</v>
      </c>
      <c r="M29" s="418" t="s">
        <v>11</v>
      </c>
      <c r="N29" s="187">
        <v>1</v>
      </c>
      <c r="O29" s="187">
        <v>1</v>
      </c>
      <c r="P29" s="187">
        <v>1</v>
      </c>
      <c r="Q29" s="345"/>
      <c r="R29" s="187"/>
      <c r="S29" s="421">
        <v>1</v>
      </c>
      <c r="T29" s="354"/>
    </row>
    <row r="30" spans="2:20" s="342" customFormat="1" ht="20.25" customHeight="1">
      <c r="B30" s="425"/>
      <c r="K30" s="229" t="s">
        <v>343</v>
      </c>
      <c r="L30" s="278" t="s">
        <v>340</v>
      </c>
      <c r="M30" s="418" t="s">
        <v>11</v>
      </c>
      <c r="N30" s="187">
        <v>7.6</v>
      </c>
      <c r="O30" s="187">
        <v>7.5</v>
      </c>
      <c r="P30" s="187">
        <v>7.4</v>
      </c>
      <c r="Q30" s="345"/>
      <c r="R30" s="187"/>
      <c r="S30" s="421">
        <v>7.3</v>
      </c>
      <c r="T30" s="356"/>
    </row>
    <row r="31" spans="2:20" s="355" customFormat="1" ht="20.25" customHeight="1">
      <c r="B31" s="425"/>
      <c r="C31" s="1022" t="s">
        <v>346</v>
      </c>
      <c r="D31" s="1022"/>
      <c r="E31" s="1022"/>
      <c r="F31" s="1022"/>
      <c r="G31" s="1022"/>
      <c r="H31" s="1022"/>
      <c r="I31" s="1023"/>
      <c r="K31" s="312">
        <v>5</v>
      </c>
      <c r="L31" s="134" t="s">
        <v>358</v>
      </c>
      <c r="M31" s="418"/>
      <c r="N31" s="187"/>
      <c r="O31" s="187"/>
      <c r="P31" s="187"/>
      <c r="Q31" s="345"/>
      <c r="R31" s="187"/>
      <c r="S31" s="421"/>
      <c r="T31" s="356"/>
    </row>
    <row r="32" spans="2:20" s="355" customFormat="1" ht="48" customHeight="1">
      <c r="B32" s="425"/>
      <c r="C32" s="1022" t="s">
        <v>345</v>
      </c>
      <c r="D32" s="1022"/>
      <c r="E32" s="1022"/>
      <c r="F32" s="1022"/>
      <c r="G32" s="1022"/>
      <c r="H32" s="1022"/>
      <c r="I32" s="1023"/>
      <c r="K32" s="390">
        <v>5.0999999999999996</v>
      </c>
      <c r="L32" s="278" t="s">
        <v>357</v>
      </c>
      <c r="M32" s="405" t="s">
        <v>347</v>
      </c>
      <c r="N32" s="423">
        <f>N12*N15/10^3</f>
        <v>921500</v>
      </c>
      <c r="O32" s="423">
        <f>O12*O15/10^3</f>
        <v>975800</v>
      </c>
      <c r="P32" s="423">
        <f>P12*P15/10^3</f>
        <v>960750</v>
      </c>
      <c r="Q32" s="424"/>
      <c r="R32" s="423">
        <f>R12*R15/10^3</f>
        <v>0</v>
      </c>
      <c r="S32" s="423">
        <f>S12*S15/10^3</f>
        <v>943000</v>
      </c>
      <c r="T32" s="441" t="s">
        <v>349</v>
      </c>
    </row>
    <row r="33" spans="2:20" s="355" customFormat="1" ht="46.5" customHeight="1">
      <c r="B33" s="425"/>
      <c r="C33" s="429"/>
      <c r="D33" s="429"/>
      <c r="E33" s="429"/>
      <c r="F33" s="429"/>
      <c r="G33" s="429"/>
      <c r="H33" s="429"/>
      <c r="I33" s="430"/>
      <c r="K33" s="390">
        <v>5.2</v>
      </c>
      <c r="L33" s="160" t="s">
        <v>354</v>
      </c>
      <c r="M33" s="435" t="s">
        <v>40</v>
      </c>
      <c r="N33" s="419">
        <f>N32/N9</f>
        <v>3.6567460317460316</v>
      </c>
      <c r="O33" s="419">
        <f>O32/O9</f>
        <v>3.478787878787879</v>
      </c>
      <c r="P33" s="419">
        <f>P32/P9</f>
        <v>2.5667913438418379</v>
      </c>
      <c r="Q33" s="420"/>
      <c r="R33" s="419" t="e">
        <f>R32/R9</f>
        <v>#DIV/0!</v>
      </c>
      <c r="S33" s="419">
        <f>S32/S9</f>
        <v>2.8575757575757574</v>
      </c>
      <c r="T33" s="442"/>
    </row>
    <row r="34" spans="2:20" s="355" customFormat="1" ht="35.25" customHeight="1" thickBot="1">
      <c r="B34" s="452"/>
      <c r="C34" s="413"/>
      <c r="D34" s="413"/>
      <c r="E34" s="413"/>
      <c r="F34" s="413"/>
      <c r="G34" s="413"/>
      <c r="H34" s="413"/>
      <c r="I34" s="414"/>
      <c r="K34" s="312">
        <v>6</v>
      </c>
      <c r="L34" s="134" t="s">
        <v>351</v>
      </c>
      <c r="M34" s="171"/>
      <c r="N34" s="388"/>
      <c r="O34" s="388"/>
      <c r="P34" s="388"/>
      <c r="Q34" s="388"/>
      <c r="R34" s="388"/>
      <c r="S34" s="431"/>
      <c r="T34" s="392"/>
    </row>
    <row r="35" spans="2:20" s="355" customFormat="1" ht="55.5" customHeight="1">
      <c r="B35" s="400"/>
      <c r="C35" s="359"/>
      <c r="D35" s="359"/>
      <c r="E35" s="359"/>
      <c r="F35" s="359"/>
      <c r="G35" s="359"/>
      <c r="H35" s="359"/>
      <c r="I35" s="359"/>
      <c r="K35" s="443">
        <v>6.1</v>
      </c>
      <c r="L35" s="444" t="s">
        <v>352</v>
      </c>
      <c r="M35" s="171" t="s">
        <v>11</v>
      </c>
      <c r="N35" s="426">
        <f>92.5-((50*N24+630*(N23+9*N27))/N15)</f>
        <v>88.549072164948456</v>
      </c>
      <c r="O35" s="426">
        <f>92.5-((50*O24+630*(O23+9*O27))/O15)</f>
        <v>88.548739495798316</v>
      </c>
      <c r="P35" s="426">
        <f>92.5-((50*P24+630*(P23+9*P27))/P15)</f>
        <v>88.189929742388756</v>
      </c>
      <c r="Q35" s="427"/>
      <c r="R35" s="428" t="e">
        <f>92.5-((50*R24+630*(R23+9*R27))/R15)</f>
        <v>#DIV/0!</v>
      </c>
      <c r="S35" s="426">
        <f>92.5-((50*S24+630*(S23+9*S27))/S15)</f>
        <v>88.23268292682927</v>
      </c>
      <c r="T35" s="445" t="s">
        <v>348</v>
      </c>
    </row>
    <row r="36" spans="2:20" s="355" customFormat="1" ht="62.25" customHeight="1">
      <c r="B36" s="400"/>
      <c r="C36" s="429"/>
      <c r="D36" s="429"/>
      <c r="E36" s="429"/>
      <c r="F36" s="429"/>
      <c r="G36" s="429"/>
      <c r="H36" s="429"/>
      <c r="I36" s="429"/>
      <c r="K36" s="229">
        <v>6.2</v>
      </c>
      <c r="L36" s="160" t="s">
        <v>350</v>
      </c>
      <c r="M36" s="171"/>
      <c r="N36" s="432"/>
      <c r="O36" s="432"/>
      <c r="P36" s="432"/>
      <c r="Q36" s="426">
        <f>(N32*N35+O32*O35+P32*P35)/(N32+O32+P32)</f>
        <v>88.428230786725209</v>
      </c>
      <c r="R36" s="427"/>
      <c r="S36" s="432"/>
      <c r="T36" s="453" t="s">
        <v>355</v>
      </c>
    </row>
    <row r="37" spans="2:20" s="355" customFormat="1" ht="57.75" customHeight="1">
      <c r="B37" s="400"/>
      <c r="C37" s="429"/>
      <c r="D37" s="429"/>
      <c r="E37" s="429"/>
      <c r="F37" s="429"/>
      <c r="G37" s="429"/>
      <c r="H37" s="429"/>
      <c r="I37" s="429"/>
      <c r="K37" s="229">
        <v>7</v>
      </c>
      <c r="L37" s="434" t="s">
        <v>353</v>
      </c>
      <c r="M37" s="435" t="s">
        <v>40</v>
      </c>
      <c r="N37" s="436"/>
      <c r="O37" s="436"/>
      <c r="P37" s="436"/>
      <c r="Q37" s="437"/>
      <c r="R37" s="436"/>
      <c r="S37" s="433">
        <f>S33*(Q36-S35)/S35</f>
        <v>6.3331727580794323E-3</v>
      </c>
      <c r="T37" s="454" t="s">
        <v>356</v>
      </c>
    </row>
    <row r="38" spans="2:20" s="355" customFormat="1" ht="54.75" customHeight="1" thickBot="1">
      <c r="B38" s="401"/>
      <c r="C38" s="357"/>
      <c r="D38" s="357"/>
      <c r="E38" s="360"/>
      <c r="F38" s="357"/>
      <c r="G38" s="360"/>
      <c r="H38" s="360"/>
      <c r="I38" s="360"/>
      <c r="K38" s="446">
        <v>10</v>
      </c>
      <c r="L38" s="447" t="s">
        <v>344</v>
      </c>
      <c r="M38" s="448" t="s">
        <v>40</v>
      </c>
      <c r="N38" s="449"/>
      <c r="O38" s="449"/>
      <c r="P38" s="449"/>
      <c r="Q38" s="449"/>
      <c r="R38" s="449"/>
      <c r="S38" s="450">
        <f>S37</f>
        <v>6.3331727580794323E-3</v>
      </c>
      <c r="T38" s="451"/>
    </row>
    <row r="39" spans="2:20" ht="15.6">
      <c r="C39"/>
      <c r="D39"/>
      <c r="E39" s="9"/>
      <c r="F39"/>
      <c r="G39"/>
      <c r="H39"/>
      <c r="I39"/>
    </row>
  </sheetData>
  <mergeCells count="9">
    <mergeCell ref="C32:I32"/>
    <mergeCell ref="C31:I31"/>
    <mergeCell ref="C3:L3"/>
    <mergeCell ref="C6:I6"/>
    <mergeCell ref="N6:Q6"/>
    <mergeCell ref="K15:K16"/>
    <mergeCell ref="M15:M16"/>
    <mergeCell ref="K17:K18"/>
    <mergeCell ref="M17:M18"/>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93"/>
  <sheetViews>
    <sheetView zoomScale="84" zoomScaleNormal="84" workbookViewId="0">
      <selection activeCell="H47" sqref="H47"/>
    </sheetView>
  </sheetViews>
  <sheetFormatPr defaultRowHeight="14.4"/>
  <cols>
    <col min="2" max="2" width="59.6640625" customWidth="1"/>
    <col min="3" max="3" width="33.5546875" customWidth="1"/>
    <col min="4" max="4" width="23.33203125" customWidth="1"/>
    <col min="5" max="5" width="29.44140625" customWidth="1"/>
  </cols>
  <sheetData>
    <row r="1" spans="1:5" ht="15.6">
      <c r="A1" s="935" t="s">
        <v>777</v>
      </c>
      <c r="B1" s="936"/>
      <c r="C1" s="936"/>
      <c r="D1" s="936"/>
      <c r="E1" s="937"/>
    </row>
    <row r="2" spans="1:5" ht="15.6">
      <c r="A2" s="938" t="s">
        <v>778</v>
      </c>
      <c r="B2" s="938"/>
      <c r="C2" s="938"/>
      <c r="D2" s="938"/>
      <c r="E2" s="938"/>
    </row>
    <row r="3" spans="1:5" ht="15.6">
      <c r="A3" s="938" t="s">
        <v>779</v>
      </c>
      <c r="B3" s="938"/>
      <c r="C3" s="938"/>
      <c r="D3" s="938"/>
      <c r="E3" s="938"/>
    </row>
    <row r="4" spans="1:5" ht="15.6">
      <c r="A4" s="762" t="s">
        <v>780</v>
      </c>
      <c r="B4" s="763" t="s">
        <v>781</v>
      </c>
      <c r="C4" s="939" t="s">
        <v>36</v>
      </c>
      <c r="D4" s="939"/>
      <c r="E4" s="939"/>
    </row>
    <row r="5" spans="1:5">
      <c r="A5" s="764">
        <v>1</v>
      </c>
      <c r="B5" s="765" t="s">
        <v>782</v>
      </c>
      <c r="C5" s="928" t="str">
        <f>'General Information'!C3</f>
        <v>abc</v>
      </c>
      <c r="D5" s="928"/>
      <c r="E5" s="928"/>
    </row>
    <row r="6" spans="1:5">
      <c r="A6" s="764" t="s">
        <v>783</v>
      </c>
      <c r="B6" s="765" t="s">
        <v>784</v>
      </c>
      <c r="C6" s="928">
        <f>'General Information'!C6</f>
        <v>1996</v>
      </c>
      <c r="D6" s="928"/>
      <c r="E6" s="928"/>
    </row>
    <row r="7" spans="1:5" ht="27.6">
      <c r="A7" s="835" t="s">
        <v>785</v>
      </c>
      <c r="B7" s="835" t="s">
        <v>786</v>
      </c>
      <c r="C7" s="940">
        <f>'General Information'!C7</f>
        <v>2003</v>
      </c>
      <c r="D7" s="941"/>
      <c r="E7" s="942"/>
    </row>
    <row r="8" spans="1:5">
      <c r="A8" s="943">
        <v>3</v>
      </c>
      <c r="B8" s="924" t="s">
        <v>787</v>
      </c>
      <c r="C8" s="927" t="s">
        <v>788</v>
      </c>
      <c r="D8" s="927"/>
      <c r="E8" s="766" t="s">
        <v>789</v>
      </c>
    </row>
    <row r="9" spans="1:5">
      <c r="A9" s="943"/>
      <c r="B9" s="924"/>
      <c r="C9" s="934" t="str">
        <f>'General Information'!A2:A2</f>
        <v>Sector - Fertilizer Sector</v>
      </c>
      <c r="D9" s="934"/>
      <c r="E9" s="836" t="str">
        <f>'General Information'!G4</f>
        <v>UREA</v>
      </c>
    </row>
    <row r="10" spans="1:5" ht="41.4">
      <c r="A10" s="764" t="s">
        <v>790</v>
      </c>
      <c r="B10" s="765" t="s">
        <v>791</v>
      </c>
      <c r="C10" s="934" t="str">
        <f>'General Information'!C13&amp;","&amp;'General Information'!C9&amp;","&amp;'General Information'!C10&amp;","&amp;'General Information'!C11&amp;","&amp;'General Information'!F11&amp;","&amp;'General Information'!C12&amp;","&amp;'General Information'!F12</f>
        <v>xyz,qwerty,hjj,0,223,22,99</v>
      </c>
      <c r="D10" s="934"/>
      <c r="E10" s="934"/>
    </row>
    <row r="11" spans="1:5">
      <c r="A11" s="764" t="s">
        <v>29</v>
      </c>
      <c r="B11" s="767" t="s">
        <v>792</v>
      </c>
      <c r="C11" s="928" t="str">
        <f>'General Information'!C20&amp;","&amp;'General Information'!C21&amp;","&amp;'General Information'!F21&amp;","&amp;'General Information'!C22&amp;","&amp;'General Information'!C23&amp;","&amp;'General Information'!F23&amp;","&amp;'General Information'!C24&amp;","&amp;'General Information'!F24</f>
        <v>,,,,,,,</v>
      </c>
      <c r="D11" s="928"/>
      <c r="E11" s="928"/>
    </row>
    <row r="12" spans="1:5" ht="27.6">
      <c r="A12" s="764" t="s">
        <v>247</v>
      </c>
      <c r="B12" s="767" t="s">
        <v>793</v>
      </c>
      <c r="C12" s="928" t="str">
        <f>'General Information'!C26&amp;","&amp;'General Information'!C27&amp;","&amp;'General Information'!G27&amp;","&amp;'General Information'!C28&amp;","&amp;'General Information'!C29&amp;","&amp;'General Information'!C30&amp;","&amp;'General Information'!F29&amp;","&amp;'General Information'!E30</f>
        <v>sameer,,,,,,,</v>
      </c>
      <c r="D12" s="928"/>
      <c r="E12" s="928"/>
    </row>
    <row r="13" spans="1:5" ht="15.6">
      <c r="A13" s="768" t="s">
        <v>794</v>
      </c>
      <c r="B13" s="929" t="s">
        <v>795</v>
      </c>
      <c r="C13" s="929"/>
      <c r="D13" s="929"/>
      <c r="E13" s="929"/>
    </row>
    <row r="14" spans="1:5">
      <c r="A14" s="769">
        <v>5</v>
      </c>
      <c r="B14" s="930" t="s">
        <v>796</v>
      </c>
      <c r="C14" s="930"/>
      <c r="D14" s="930"/>
      <c r="E14" s="930"/>
    </row>
    <row r="15" spans="1:5">
      <c r="A15" s="770"/>
      <c r="B15" s="771" t="s">
        <v>797</v>
      </c>
      <c r="C15" s="772" t="s">
        <v>37</v>
      </c>
      <c r="D15" s="769" t="s">
        <v>798</v>
      </c>
      <c r="E15" s="769" t="s">
        <v>799</v>
      </c>
    </row>
    <row r="16" spans="1:5">
      <c r="A16" s="770" t="s">
        <v>780</v>
      </c>
      <c r="B16" s="771" t="str">
        <f>'Tech annexure'!C7</f>
        <v>Ammonia Plant</v>
      </c>
      <c r="C16" s="772"/>
      <c r="D16" s="769"/>
      <c r="E16" s="769"/>
    </row>
    <row r="17" spans="1:5">
      <c r="A17" s="770" t="s">
        <v>27</v>
      </c>
      <c r="B17" s="773" t="str">
        <f>'Tech annexure'!C8</f>
        <v>Installed capacity</v>
      </c>
      <c r="C17" s="764" t="s">
        <v>915</v>
      </c>
      <c r="D17" s="841">
        <f>'Tech annexure'!I8</f>
        <v>0</v>
      </c>
      <c r="E17" s="841">
        <f>'Tech annexure'!J8</f>
        <v>0</v>
      </c>
    </row>
    <row r="18" spans="1:5">
      <c r="A18" s="770" t="s">
        <v>29</v>
      </c>
      <c r="B18" s="773" t="str">
        <f>'Tech annexure'!C9</f>
        <v>Re-assessed capacity</v>
      </c>
      <c r="C18" s="764" t="s">
        <v>915</v>
      </c>
      <c r="D18" s="841">
        <f>'Tech annexure'!I9</f>
        <v>0</v>
      </c>
      <c r="E18" s="841">
        <f>'Tech annexure'!J9</f>
        <v>0</v>
      </c>
    </row>
    <row r="19" spans="1:5">
      <c r="A19" s="838" t="s">
        <v>247</v>
      </c>
      <c r="B19" s="840" t="s">
        <v>52</v>
      </c>
      <c r="C19" s="826" t="s">
        <v>915</v>
      </c>
      <c r="D19" s="774"/>
      <c r="E19" s="774"/>
    </row>
    <row r="20" spans="1:5">
      <c r="A20" s="839" t="s">
        <v>99</v>
      </c>
      <c r="B20" s="773" t="str">
        <f>'Tech annexure'!C11</f>
        <v>Production</v>
      </c>
      <c r="C20" s="764" t="s">
        <v>915</v>
      </c>
      <c r="D20" s="841">
        <f>'Tech annexure'!I11</f>
        <v>20000</v>
      </c>
      <c r="E20" s="841">
        <f>'Tech annexure'!J11</f>
        <v>0</v>
      </c>
    </row>
    <row r="21" spans="1:5" ht="18">
      <c r="A21" s="770" t="s">
        <v>794</v>
      </c>
      <c r="B21" s="672" t="s">
        <v>664</v>
      </c>
      <c r="C21" s="764"/>
      <c r="D21" s="775"/>
      <c r="E21" s="775"/>
    </row>
    <row r="22" spans="1:5">
      <c r="A22" s="838" t="s">
        <v>27</v>
      </c>
      <c r="B22" s="840" t="s">
        <v>48</v>
      </c>
      <c r="C22" s="826"/>
      <c r="D22" s="843"/>
      <c r="E22" s="843"/>
    </row>
    <row r="23" spans="1:5">
      <c r="A23" s="770" t="s">
        <v>29</v>
      </c>
      <c r="B23" s="673" t="s">
        <v>665</v>
      </c>
      <c r="C23" s="764" t="s">
        <v>915</v>
      </c>
      <c r="D23" s="842">
        <f>'Tech annexure'!I48</f>
        <v>0</v>
      </c>
      <c r="E23" s="842">
        <f>'Tech annexure'!J48</f>
        <v>0</v>
      </c>
    </row>
    <row r="24" spans="1:5">
      <c r="A24" s="838" t="s">
        <v>247</v>
      </c>
      <c r="B24" s="677" t="s">
        <v>52</v>
      </c>
      <c r="C24" s="826"/>
      <c r="D24" s="844"/>
      <c r="E24" s="844"/>
    </row>
    <row r="25" spans="1:5">
      <c r="A25" s="837" t="s">
        <v>99</v>
      </c>
      <c r="B25" s="673" t="s">
        <v>585</v>
      </c>
      <c r="C25" s="764" t="s">
        <v>915</v>
      </c>
      <c r="D25" s="842">
        <f>'Tech annexure'!I50</f>
        <v>0</v>
      </c>
      <c r="E25" s="842">
        <f>'Tech annexure'!J50</f>
        <v>0</v>
      </c>
    </row>
    <row r="26" spans="1:5" ht="27.6">
      <c r="A26" s="839" t="s">
        <v>343</v>
      </c>
      <c r="B26" s="773" t="s">
        <v>942</v>
      </c>
      <c r="C26" s="764" t="s">
        <v>915</v>
      </c>
      <c r="D26" s="845"/>
      <c r="E26" s="845"/>
    </row>
    <row r="27" spans="1:5" ht="15.6">
      <c r="A27" s="768" t="s">
        <v>491</v>
      </c>
      <c r="B27" s="931" t="s">
        <v>800</v>
      </c>
      <c r="C27" s="931"/>
      <c r="D27" s="931"/>
      <c r="E27" s="931"/>
    </row>
    <row r="28" spans="1:5">
      <c r="A28" s="923"/>
      <c r="B28" s="923"/>
      <c r="C28" s="772" t="s">
        <v>37</v>
      </c>
      <c r="D28" s="769" t="s">
        <v>798</v>
      </c>
      <c r="E28" s="769" t="s">
        <v>799</v>
      </c>
    </row>
    <row r="29" spans="1:5">
      <c r="A29" s="800" t="s">
        <v>27</v>
      </c>
      <c r="B29" s="803" t="s">
        <v>926</v>
      </c>
      <c r="C29" s="801" t="s">
        <v>802</v>
      </c>
      <c r="D29" s="846">
        <f>'Sd_Form 1'!H54</f>
        <v>2000</v>
      </c>
      <c r="E29" s="846">
        <f>'Sd_Form 1'!I54</f>
        <v>1100</v>
      </c>
    </row>
    <row r="30" spans="1:5">
      <c r="A30" s="770" t="s">
        <v>29</v>
      </c>
      <c r="B30" s="765" t="s">
        <v>801</v>
      </c>
      <c r="C30" s="764" t="s">
        <v>802</v>
      </c>
      <c r="D30" s="846">
        <f>'Sd_Form 1'!H129</f>
        <v>0</v>
      </c>
      <c r="E30" s="846">
        <f>'Sd_Form 1'!I129</f>
        <v>0</v>
      </c>
    </row>
    <row r="31" spans="1:5">
      <c r="A31" s="770" t="s">
        <v>247</v>
      </c>
      <c r="B31" s="765" t="s">
        <v>803</v>
      </c>
      <c r="C31" s="764" t="s">
        <v>802</v>
      </c>
      <c r="D31" s="846">
        <f>'Sd_Form 1'!H130</f>
        <v>3000</v>
      </c>
      <c r="E31" s="846">
        <f>'Sd_Form 1'!I130</f>
        <v>4000</v>
      </c>
    </row>
    <row r="32" spans="1:5">
      <c r="A32" s="770" t="s">
        <v>99</v>
      </c>
      <c r="B32" s="771" t="s">
        <v>804</v>
      </c>
      <c r="C32" s="764" t="s">
        <v>802</v>
      </c>
      <c r="D32" s="846">
        <f>D29+D30-D31</f>
        <v>-1000</v>
      </c>
      <c r="E32" s="846">
        <f>E29+E30-E31</f>
        <v>-2900</v>
      </c>
    </row>
    <row r="33" spans="1:11">
      <c r="A33" s="770" t="s">
        <v>343</v>
      </c>
      <c r="B33" s="765" t="s">
        <v>805</v>
      </c>
      <c r="C33" s="764" t="s">
        <v>489</v>
      </c>
      <c r="D33" s="846">
        <f>'Sd_Form 1'!H163*10</f>
        <v>0</v>
      </c>
      <c r="E33" s="846">
        <f>'Sd_Form 1'!I163*10</f>
        <v>0</v>
      </c>
    </row>
    <row r="34" spans="1:11">
      <c r="A34" s="764" t="s">
        <v>386</v>
      </c>
      <c r="B34" s="765" t="s">
        <v>916</v>
      </c>
      <c r="C34" s="764" t="s">
        <v>489</v>
      </c>
      <c r="D34" s="846">
        <f>'Sd_Form 1'!H210*10</f>
        <v>0</v>
      </c>
      <c r="E34" s="846">
        <f>'Sd_Form 1'!I210*10</f>
        <v>0</v>
      </c>
    </row>
    <row r="35" spans="1:11">
      <c r="A35" s="764" t="s">
        <v>392</v>
      </c>
      <c r="B35" s="765" t="s">
        <v>917</v>
      </c>
      <c r="C35" s="764" t="s">
        <v>489</v>
      </c>
      <c r="D35" s="846">
        <f>'Sd_Form 1'!H232*10</f>
        <v>0</v>
      </c>
      <c r="E35" s="846">
        <f>'Sd_Form 1'!I232*10</f>
        <v>0</v>
      </c>
    </row>
    <row r="36" spans="1:11">
      <c r="A36" s="764" t="s">
        <v>806</v>
      </c>
      <c r="B36" s="771" t="s">
        <v>807</v>
      </c>
      <c r="C36" s="764" t="s">
        <v>489</v>
      </c>
      <c r="D36" s="846">
        <f>SUM(D33:D35)</f>
        <v>0</v>
      </c>
      <c r="E36" s="846">
        <f>SUM(E33:E35)</f>
        <v>0</v>
      </c>
    </row>
    <row r="37" spans="1:11">
      <c r="A37" s="764"/>
      <c r="B37" s="765" t="s">
        <v>808</v>
      </c>
      <c r="C37" s="764" t="s">
        <v>420</v>
      </c>
      <c r="D37" s="774"/>
      <c r="E37" s="799"/>
      <c r="F37" s="857"/>
      <c r="G37" s="858"/>
      <c r="H37" s="858"/>
      <c r="I37" s="858"/>
      <c r="J37" s="858"/>
      <c r="K37" s="858"/>
    </row>
    <row r="38" spans="1:11">
      <c r="A38" s="764"/>
      <c r="B38" s="640"/>
      <c r="C38" s="764"/>
      <c r="D38" s="774"/>
      <c r="E38" s="774"/>
    </row>
    <row r="39" spans="1:11" ht="15.6">
      <c r="A39" s="777" t="s">
        <v>515</v>
      </c>
      <c r="B39" s="932" t="s">
        <v>809</v>
      </c>
      <c r="C39" s="932"/>
      <c r="D39" s="932"/>
      <c r="E39" s="932"/>
    </row>
    <row r="40" spans="1:11">
      <c r="A40" s="770" t="s">
        <v>810</v>
      </c>
      <c r="B40" s="765" t="s">
        <v>811</v>
      </c>
      <c r="C40" s="859" t="s">
        <v>953</v>
      </c>
      <c r="D40" s="848"/>
      <c r="E40" s="849" t="e">
        <f>'NF summary'!#REF!</f>
        <v>#REF!</v>
      </c>
    </row>
    <row r="41" spans="1:11">
      <c r="A41" s="770" t="s">
        <v>198</v>
      </c>
      <c r="B41" s="765" t="s">
        <v>812</v>
      </c>
      <c r="C41" s="859" t="s">
        <v>953</v>
      </c>
      <c r="D41" s="848"/>
      <c r="E41" s="849" t="e">
        <f>'NF summary'!#REF!</f>
        <v>#REF!</v>
      </c>
      <c r="F41" s="850"/>
      <c r="G41" s="850"/>
      <c r="H41" s="850"/>
      <c r="I41" s="850"/>
    </row>
    <row r="42" spans="1:11">
      <c r="A42" s="926"/>
      <c r="B42" s="926"/>
      <c r="C42" s="926"/>
      <c r="D42" s="926"/>
      <c r="E42" s="926"/>
      <c r="F42" s="850"/>
      <c r="G42" s="850"/>
      <c r="H42" s="850"/>
      <c r="I42" s="850"/>
    </row>
    <row r="43" spans="1:11" ht="15.6">
      <c r="A43" s="768" t="s">
        <v>535</v>
      </c>
      <c r="B43" s="929" t="s">
        <v>813</v>
      </c>
      <c r="C43" s="929"/>
      <c r="D43" s="929"/>
      <c r="E43" s="929"/>
      <c r="F43" s="858"/>
      <c r="G43" s="850"/>
      <c r="H43" s="850"/>
      <c r="I43" s="850"/>
    </row>
    <row r="44" spans="1:11">
      <c r="A44" s="770" t="s">
        <v>814</v>
      </c>
      <c r="B44" s="773" t="s">
        <v>815</v>
      </c>
      <c r="C44" s="764" t="s">
        <v>415</v>
      </c>
      <c r="D44" s="776"/>
      <c r="E44" s="776"/>
    </row>
    <row r="45" spans="1:11">
      <c r="A45" s="770" t="s">
        <v>198</v>
      </c>
      <c r="B45" s="773" t="s">
        <v>816</v>
      </c>
      <c r="C45" s="764" t="s">
        <v>817</v>
      </c>
      <c r="D45" s="776"/>
      <c r="E45" s="776"/>
    </row>
    <row r="46" spans="1:11">
      <c r="A46" s="770" t="s">
        <v>818</v>
      </c>
      <c r="B46" s="773" t="s">
        <v>819</v>
      </c>
      <c r="C46" s="764" t="s">
        <v>820</v>
      </c>
      <c r="D46" s="776"/>
      <c r="E46" s="776"/>
    </row>
    <row r="47" spans="1:11">
      <c r="A47" s="770" t="s">
        <v>821</v>
      </c>
      <c r="B47" s="773" t="s">
        <v>822</v>
      </c>
      <c r="C47" s="764" t="s">
        <v>11</v>
      </c>
      <c r="D47" s="776"/>
      <c r="E47" s="776"/>
      <c r="H47">
        <v>2333</v>
      </c>
    </row>
    <row r="48" spans="1:11">
      <c r="A48" s="770" t="s">
        <v>823</v>
      </c>
      <c r="B48" s="773" t="s">
        <v>824</v>
      </c>
      <c r="C48" s="764" t="s">
        <v>825</v>
      </c>
      <c r="D48" s="776"/>
      <c r="E48" s="776"/>
    </row>
    <row r="49" spans="1:12">
      <c r="A49" s="770" t="s">
        <v>826</v>
      </c>
      <c r="B49" s="773" t="s">
        <v>827</v>
      </c>
      <c r="C49" s="764" t="s">
        <v>825</v>
      </c>
      <c r="D49" s="776"/>
      <c r="E49" s="776"/>
    </row>
    <row r="50" spans="1:12">
      <c r="A50" s="770" t="s">
        <v>828</v>
      </c>
      <c r="B50" s="773" t="s">
        <v>829</v>
      </c>
      <c r="C50" s="764" t="s">
        <v>11</v>
      </c>
      <c r="D50" s="776"/>
      <c r="E50" s="776"/>
    </row>
    <row r="51" spans="1:12">
      <c r="A51" s="770" t="s">
        <v>830</v>
      </c>
      <c r="B51" s="773" t="s">
        <v>831</v>
      </c>
      <c r="C51" s="764" t="s">
        <v>825</v>
      </c>
      <c r="D51" s="776"/>
      <c r="E51" s="776"/>
    </row>
    <row r="52" spans="1:12" ht="15.6">
      <c r="A52" s="770" t="s">
        <v>832</v>
      </c>
      <c r="B52" s="773" t="s">
        <v>833</v>
      </c>
      <c r="C52" s="764" t="s">
        <v>825</v>
      </c>
      <c r="D52" s="778"/>
      <c r="E52" s="778"/>
    </row>
    <row r="53" spans="1:12" ht="15.6">
      <c r="A53" s="779"/>
      <c r="B53" s="780"/>
      <c r="C53" s="776"/>
      <c r="D53" s="778"/>
      <c r="E53" s="778"/>
    </row>
    <row r="54" spans="1:12" ht="15.6">
      <c r="A54" s="768" t="s">
        <v>556</v>
      </c>
      <c r="B54" s="929" t="s">
        <v>834</v>
      </c>
      <c r="C54" s="929"/>
      <c r="D54" s="929"/>
      <c r="E54" s="929"/>
      <c r="F54" s="858"/>
      <c r="G54" s="850"/>
      <c r="H54" s="850"/>
      <c r="I54" s="850"/>
      <c r="J54" s="850"/>
      <c r="K54" s="850"/>
      <c r="L54" s="850"/>
    </row>
    <row r="55" spans="1:12" ht="15.6">
      <c r="A55" s="933"/>
      <c r="B55" s="933"/>
      <c r="C55" s="781" t="s">
        <v>37</v>
      </c>
      <c r="D55" s="781" t="s">
        <v>799</v>
      </c>
      <c r="E55" s="781" t="s">
        <v>798</v>
      </c>
      <c r="F55" s="860"/>
      <c r="G55" s="861"/>
      <c r="H55" s="861"/>
      <c r="I55" s="861"/>
      <c r="J55" s="861"/>
      <c r="K55" s="861"/>
      <c r="L55" s="861"/>
    </row>
    <row r="56" spans="1:12">
      <c r="A56" s="770">
        <v>9</v>
      </c>
      <c r="B56" s="765" t="s">
        <v>835</v>
      </c>
      <c r="C56" s="776" t="s">
        <v>836</v>
      </c>
      <c r="D56" s="776"/>
      <c r="E56" s="776"/>
      <c r="F56" s="850"/>
      <c r="G56" s="850"/>
      <c r="H56" s="850"/>
      <c r="I56" s="850"/>
      <c r="J56" s="850"/>
      <c r="K56" s="850"/>
      <c r="L56" s="850"/>
    </row>
    <row r="57" spans="1:12">
      <c r="A57" s="770">
        <v>10</v>
      </c>
      <c r="B57" s="765" t="s">
        <v>837</v>
      </c>
      <c r="C57" s="776" t="s">
        <v>489</v>
      </c>
      <c r="D57" s="776"/>
      <c r="E57" s="776"/>
    </row>
    <row r="58" spans="1:12">
      <c r="A58" s="770">
        <v>11</v>
      </c>
      <c r="B58" s="765" t="s">
        <v>838</v>
      </c>
      <c r="C58" s="927"/>
      <c r="D58" s="927"/>
      <c r="E58" s="927"/>
    </row>
    <row r="59" spans="1:12">
      <c r="A59" s="770" t="s">
        <v>578</v>
      </c>
      <c r="B59" s="765" t="s">
        <v>839</v>
      </c>
      <c r="C59" s="776" t="s">
        <v>489</v>
      </c>
      <c r="D59" s="776"/>
      <c r="E59" s="776"/>
    </row>
    <row r="60" spans="1:12">
      <c r="A60" s="770" t="s">
        <v>198</v>
      </c>
      <c r="B60" s="765" t="s">
        <v>840</v>
      </c>
      <c r="C60" s="776" t="s">
        <v>489</v>
      </c>
      <c r="D60" s="776"/>
      <c r="E60" s="776"/>
    </row>
    <row r="61" spans="1:12">
      <c r="A61" s="764" t="s">
        <v>818</v>
      </c>
      <c r="B61" s="765" t="s">
        <v>841</v>
      </c>
      <c r="C61" s="776" t="s">
        <v>489</v>
      </c>
      <c r="D61" s="776"/>
      <c r="E61" s="776"/>
    </row>
    <row r="62" spans="1:12">
      <c r="A62" s="770" t="s">
        <v>821</v>
      </c>
      <c r="B62" s="765" t="s">
        <v>842</v>
      </c>
      <c r="C62" s="776" t="s">
        <v>489</v>
      </c>
      <c r="D62" s="776"/>
      <c r="E62" s="776"/>
    </row>
    <row r="63" spans="1:12">
      <c r="A63" s="770">
        <v>12</v>
      </c>
      <c r="B63" s="765" t="s">
        <v>843</v>
      </c>
      <c r="C63" s="776" t="s">
        <v>489</v>
      </c>
      <c r="D63" s="776"/>
      <c r="E63" s="776"/>
    </row>
    <row r="64" spans="1:12">
      <c r="A64" s="770">
        <v>13</v>
      </c>
      <c r="B64" s="765" t="s">
        <v>844</v>
      </c>
      <c r="C64" s="776" t="s">
        <v>489</v>
      </c>
      <c r="D64" s="776"/>
      <c r="E64" s="776"/>
    </row>
    <row r="65" spans="1:5">
      <c r="A65" s="770">
        <v>14</v>
      </c>
      <c r="B65" s="765" t="s">
        <v>845</v>
      </c>
      <c r="C65" s="776" t="s">
        <v>846</v>
      </c>
      <c r="D65" s="776"/>
      <c r="E65" s="776"/>
    </row>
    <row r="66" spans="1:5" ht="0.75" customHeight="1">
      <c r="A66" s="926"/>
      <c r="B66" s="926"/>
      <c r="C66" s="926"/>
      <c r="D66" s="926"/>
      <c r="E66" s="926"/>
    </row>
    <row r="67" spans="1:5" hidden="1">
      <c r="A67" s="926"/>
      <c r="B67" s="926"/>
      <c r="C67" s="926"/>
      <c r="D67" s="926"/>
      <c r="E67" s="926"/>
    </row>
    <row r="68" spans="1:5">
      <c r="A68" s="770" t="s">
        <v>847</v>
      </c>
      <c r="B68" s="924" t="s">
        <v>848</v>
      </c>
      <c r="C68" s="924"/>
      <c r="D68" s="924"/>
      <c r="E68" s="924"/>
    </row>
    <row r="69" spans="1:5" ht="27.6">
      <c r="A69" s="782" t="s">
        <v>849</v>
      </c>
      <c r="B69" s="771" t="s">
        <v>850</v>
      </c>
      <c r="C69" s="771" t="s">
        <v>789</v>
      </c>
      <c r="D69" s="771" t="s">
        <v>851</v>
      </c>
      <c r="E69" s="771"/>
    </row>
    <row r="70" spans="1:5" ht="16.2">
      <c r="A70" s="923" t="s">
        <v>27</v>
      </c>
      <c r="B70" s="924" t="s">
        <v>852</v>
      </c>
      <c r="C70" s="765" t="s">
        <v>853</v>
      </c>
      <c r="D70" s="764" t="s">
        <v>854</v>
      </c>
      <c r="E70" s="764"/>
    </row>
    <row r="71" spans="1:5" ht="16.2">
      <c r="A71" s="923"/>
      <c r="B71" s="924"/>
      <c r="C71" s="765" t="s">
        <v>855</v>
      </c>
      <c r="D71" s="764" t="s">
        <v>856</v>
      </c>
      <c r="E71" s="764"/>
    </row>
    <row r="72" spans="1:5">
      <c r="A72" s="770" t="s">
        <v>29</v>
      </c>
      <c r="B72" s="765" t="s">
        <v>857</v>
      </c>
      <c r="C72" s="765" t="s">
        <v>857</v>
      </c>
      <c r="D72" s="764" t="s">
        <v>858</v>
      </c>
      <c r="E72" s="765"/>
    </row>
    <row r="73" spans="1:5">
      <c r="A73" s="770" t="s">
        <v>247</v>
      </c>
      <c r="B73" s="765" t="s">
        <v>859</v>
      </c>
      <c r="C73" s="765" t="s">
        <v>859</v>
      </c>
      <c r="D73" s="764" t="s">
        <v>860</v>
      </c>
      <c r="E73" s="765"/>
    </row>
    <row r="74" spans="1:5">
      <c r="A74" s="770" t="s">
        <v>99</v>
      </c>
      <c r="B74" s="765" t="s">
        <v>861</v>
      </c>
      <c r="C74" s="765" t="s">
        <v>861</v>
      </c>
      <c r="D74" s="764" t="s">
        <v>862</v>
      </c>
      <c r="E74" s="765"/>
    </row>
    <row r="75" spans="1:5" ht="16.2">
      <c r="A75" s="923" t="s">
        <v>343</v>
      </c>
      <c r="B75" s="924" t="s">
        <v>863</v>
      </c>
      <c r="C75" s="765" t="s">
        <v>864</v>
      </c>
      <c r="D75" s="764" t="s">
        <v>865</v>
      </c>
      <c r="E75" s="765"/>
    </row>
    <row r="76" spans="1:5" ht="16.2">
      <c r="A76" s="923"/>
      <c r="B76" s="924"/>
      <c r="C76" s="765" t="s">
        <v>866</v>
      </c>
      <c r="D76" s="764" t="s">
        <v>867</v>
      </c>
      <c r="E76" s="765"/>
    </row>
    <row r="77" spans="1:5">
      <c r="A77" s="770" t="s">
        <v>386</v>
      </c>
      <c r="B77" s="765" t="s">
        <v>868</v>
      </c>
      <c r="C77" s="765" t="s">
        <v>868</v>
      </c>
      <c r="D77" s="764" t="s">
        <v>869</v>
      </c>
      <c r="E77" s="765"/>
    </row>
    <row r="78" spans="1:5" ht="16.2">
      <c r="A78" s="923" t="s">
        <v>392</v>
      </c>
      <c r="B78" s="924" t="s">
        <v>870</v>
      </c>
      <c r="C78" s="765" t="s">
        <v>871</v>
      </c>
      <c r="D78" s="764" t="s">
        <v>872</v>
      </c>
      <c r="E78" s="765"/>
    </row>
    <row r="79" spans="1:5" ht="16.2">
      <c r="A79" s="923"/>
      <c r="B79" s="924"/>
      <c r="C79" s="765" t="s">
        <v>873</v>
      </c>
      <c r="D79" s="764" t="s">
        <v>874</v>
      </c>
      <c r="E79" s="765"/>
    </row>
    <row r="80" spans="1:5" ht="16.2">
      <c r="A80" s="923"/>
      <c r="B80" s="924"/>
      <c r="C80" s="765" t="s">
        <v>875</v>
      </c>
      <c r="D80" s="764" t="s">
        <v>876</v>
      </c>
      <c r="E80" s="765"/>
    </row>
    <row r="81" spans="1:5" ht="16.2">
      <c r="A81" s="923"/>
      <c r="B81" s="924"/>
      <c r="C81" s="765" t="s">
        <v>877</v>
      </c>
      <c r="D81" s="764" t="s">
        <v>878</v>
      </c>
      <c r="E81" s="765"/>
    </row>
    <row r="82" spans="1:5">
      <c r="A82" s="770" t="s">
        <v>806</v>
      </c>
      <c r="B82" s="765" t="s">
        <v>879</v>
      </c>
      <c r="C82" s="765" t="s">
        <v>879</v>
      </c>
      <c r="D82" s="764" t="s">
        <v>880</v>
      </c>
      <c r="E82" s="765"/>
    </row>
    <row r="83" spans="1:5" ht="18" customHeight="1">
      <c r="A83" s="783"/>
      <c r="B83" s="784"/>
      <c r="C83" s="784"/>
      <c r="D83" s="784"/>
      <c r="E83" s="784"/>
    </row>
    <row r="84" spans="1:5">
      <c r="A84" s="925" t="s">
        <v>881</v>
      </c>
      <c r="B84" s="925"/>
      <c r="C84" s="925"/>
      <c r="D84" s="925"/>
      <c r="E84" s="925"/>
    </row>
    <row r="85" spans="1:5" ht="29.25" customHeight="1">
      <c r="A85" s="925"/>
      <c r="B85" s="925"/>
      <c r="C85" s="925"/>
      <c r="D85" s="925"/>
      <c r="E85" s="925"/>
    </row>
    <row r="86" spans="1:5">
      <c r="A86" s="785" t="s">
        <v>882</v>
      </c>
      <c r="B86" s="786"/>
      <c r="C86" s="787"/>
      <c r="D86" s="788"/>
      <c r="E86" s="789"/>
    </row>
    <row r="87" spans="1:5">
      <c r="A87" s="785" t="s">
        <v>883</v>
      </c>
      <c r="B87" s="786"/>
      <c r="C87" s="787"/>
      <c r="D87" s="788"/>
      <c r="E87" s="789"/>
    </row>
    <row r="88" spans="1:5">
      <c r="A88" s="785" t="s">
        <v>884</v>
      </c>
      <c r="B88" s="786"/>
      <c r="C88" s="787"/>
      <c r="D88" s="788"/>
      <c r="E88" s="789"/>
    </row>
    <row r="89" spans="1:5">
      <c r="A89" s="785" t="s">
        <v>885</v>
      </c>
      <c r="B89" s="786"/>
      <c r="C89" s="787"/>
      <c r="D89" s="788"/>
      <c r="E89" s="789"/>
    </row>
    <row r="90" spans="1:5">
      <c r="A90" s="785" t="s">
        <v>886</v>
      </c>
      <c r="B90" s="786"/>
      <c r="C90" s="788"/>
      <c r="D90" s="788"/>
      <c r="E90" s="789"/>
    </row>
    <row r="91" spans="1:5">
      <c r="A91" s="785"/>
      <c r="B91" s="786"/>
      <c r="C91" s="788"/>
      <c r="D91" s="788"/>
      <c r="E91" s="789"/>
    </row>
    <row r="92" spans="1:5">
      <c r="A92" s="785" t="s">
        <v>887</v>
      </c>
      <c r="B92" s="786"/>
      <c r="C92" s="788"/>
      <c r="D92" s="788"/>
      <c r="E92" s="789"/>
    </row>
    <row r="93" spans="1:5">
      <c r="A93" s="785" t="s">
        <v>888</v>
      </c>
      <c r="B93" s="786"/>
      <c r="C93" s="788"/>
      <c r="D93" s="788"/>
      <c r="E93" s="789"/>
    </row>
  </sheetData>
  <mergeCells count="33">
    <mergeCell ref="C10:E10"/>
    <mergeCell ref="A1:E1"/>
    <mergeCell ref="A2:E2"/>
    <mergeCell ref="A3:E3"/>
    <mergeCell ref="C4:E4"/>
    <mergeCell ref="C5:E5"/>
    <mergeCell ref="C6:E6"/>
    <mergeCell ref="C7:E7"/>
    <mergeCell ref="A8:A9"/>
    <mergeCell ref="B8:B9"/>
    <mergeCell ref="C8:D8"/>
    <mergeCell ref="C9:D9"/>
    <mergeCell ref="C58:E58"/>
    <mergeCell ref="C11:E11"/>
    <mergeCell ref="C12:E12"/>
    <mergeCell ref="B13:E13"/>
    <mergeCell ref="B14:E14"/>
    <mergeCell ref="B27:E27"/>
    <mergeCell ref="A28:B28"/>
    <mergeCell ref="B39:E39"/>
    <mergeCell ref="A42:E42"/>
    <mergeCell ref="B43:E43"/>
    <mergeCell ref="B54:E54"/>
    <mergeCell ref="A55:B55"/>
    <mergeCell ref="A78:A81"/>
    <mergeCell ref="B78:B81"/>
    <mergeCell ref="A84:E85"/>
    <mergeCell ref="A66:E67"/>
    <mergeCell ref="B68:E68"/>
    <mergeCell ref="A70:A71"/>
    <mergeCell ref="B70:B71"/>
    <mergeCell ref="A75:A76"/>
    <mergeCell ref="B75:B76"/>
  </mergeCells>
  <pageMargins left="0.7" right="0.7" top="0.75" bottom="0.75" header="0.3" footer="0.3"/>
  <ignoredErrors>
    <ignoredError sqref="E17" unlockedFormula="1"/>
  </ignoredErrors>
</worksheet>
</file>

<file path=xl/worksheets/sheet3.xml><?xml version="1.0" encoding="utf-8"?>
<worksheet xmlns="http://schemas.openxmlformats.org/spreadsheetml/2006/main" xmlns:r="http://schemas.openxmlformats.org/officeDocument/2006/relationships">
  <dimension ref="B2:P279"/>
  <sheetViews>
    <sheetView topLeftCell="B250" workbookViewId="0">
      <selection activeCell="L259" sqref="L259"/>
    </sheetView>
  </sheetViews>
  <sheetFormatPr defaultRowHeight="15" customHeight="1"/>
  <cols>
    <col min="3" max="3" width="48.109375" style="81" customWidth="1"/>
    <col min="4" max="4" width="14.5546875" customWidth="1"/>
    <col min="5" max="5" width="15.33203125" customWidth="1"/>
    <col min="6" max="6" width="15.88671875" customWidth="1"/>
    <col min="7" max="7" width="16" customWidth="1"/>
    <col min="8" max="8" width="19" customWidth="1"/>
    <col min="9" max="9" width="16.6640625" customWidth="1"/>
    <col min="10" max="10" width="1.88671875" customWidth="1"/>
    <col min="11" max="11" width="22.6640625" customWidth="1"/>
  </cols>
  <sheetData>
    <row r="2" spans="2:9" ht="15" customHeight="1">
      <c r="E2" s="612" t="s">
        <v>776</v>
      </c>
    </row>
    <row r="3" spans="2:9" ht="15" customHeight="1" thickBot="1">
      <c r="C3" s="81" t="s">
        <v>775</v>
      </c>
    </row>
    <row r="4" spans="2:9" ht="35.25" customHeight="1">
      <c r="B4" s="559" t="s">
        <v>374</v>
      </c>
      <c r="C4" s="560" t="s">
        <v>375</v>
      </c>
      <c r="D4" s="561" t="s">
        <v>37</v>
      </c>
      <c r="E4" s="949" t="s">
        <v>577</v>
      </c>
      <c r="F4" s="950"/>
      <c r="G4" s="951"/>
      <c r="H4" s="562" t="s">
        <v>377</v>
      </c>
      <c r="I4" s="563" t="s">
        <v>376</v>
      </c>
    </row>
    <row r="5" spans="2:9" ht="22.5" customHeight="1">
      <c r="B5" s="564"/>
      <c r="C5" s="539"/>
      <c r="D5" s="526"/>
      <c r="E5" s="526" t="s">
        <v>41</v>
      </c>
      <c r="F5" s="526" t="s">
        <v>42</v>
      </c>
      <c r="G5" s="526" t="s">
        <v>43</v>
      </c>
      <c r="H5" s="526" t="s">
        <v>74</v>
      </c>
      <c r="I5" s="565" t="s">
        <v>44</v>
      </c>
    </row>
    <row r="6" spans="2:9" ht="21" customHeight="1">
      <c r="B6" s="566"/>
      <c r="C6" s="512"/>
      <c r="D6" s="513"/>
      <c r="E6" s="513"/>
      <c r="F6" s="513"/>
      <c r="G6" s="513"/>
      <c r="H6" s="513"/>
      <c r="I6" s="567"/>
    </row>
    <row r="7" spans="2:9" ht="30" customHeight="1">
      <c r="B7" s="568" t="s">
        <v>378</v>
      </c>
      <c r="C7" s="522" t="s">
        <v>379</v>
      </c>
      <c r="D7" s="504"/>
      <c r="E7" s="504"/>
      <c r="F7" s="504"/>
      <c r="G7" s="504"/>
      <c r="H7" s="504"/>
      <c r="I7" s="569"/>
    </row>
    <row r="8" spans="2:9" ht="15" customHeight="1">
      <c r="B8" s="568"/>
      <c r="C8" s="58"/>
      <c r="D8" s="56"/>
      <c r="E8" s="56"/>
      <c r="F8" s="56"/>
      <c r="G8" s="56"/>
      <c r="H8" s="56"/>
      <c r="I8" s="570"/>
    </row>
    <row r="9" spans="2:9" ht="15" customHeight="1">
      <c r="B9" s="571" t="s">
        <v>68</v>
      </c>
      <c r="C9" s="518" t="s">
        <v>380</v>
      </c>
      <c r="D9" s="504"/>
      <c r="E9" s="504"/>
      <c r="F9" s="504"/>
      <c r="G9" s="504"/>
      <c r="H9" s="504"/>
      <c r="I9" s="569"/>
    </row>
    <row r="10" spans="2:9" ht="15" customHeight="1">
      <c r="B10" s="492" t="s">
        <v>27</v>
      </c>
      <c r="C10" s="58" t="s">
        <v>381</v>
      </c>
      <c r="D10" s="504"/>
      <c r="E10" s="505" t="s">
        <v>382</v>
      </c>
      <c r="F10" s="505" t="s">
        <v>382</v>
      </c>
      <c r="G10" s="505" t="s">
        <v>382</v>
      </c>
      <c r="H10" s="505" t="s">
        <v>382</v>
      </c>
      <c r="I10" s="572" t="s">
        <v>382</v>
      </c>
    </row>
    <row r="11" spans="2:9" ht="27" customHeight="1">
      <c r="B11" s="492" t="s">
        <v>29</v>
      </c>
      <c r="C11" s="534" t="s">
        <v>48</v>
      </c>
      <c r="D11" s="56" t="s">
        <v>383</v>
      </c>
      <c r="E11" s="528"/>
      <c r="F11" s="528"/>
      <c r="G11" s="528"/>
      <c r="H11" s="505"/>
      <c r="I11" s="572"/>
    </row>
    <row r="12" spans="2:9" ht="21" customHeight="1">
      <c r="B12" s="492" t="s">
        <v>247</v>
      </c>
      <c r="C12" s="534" t="s">
        <v>576</v>
      </c>
      <c r="D12" s="56" t="s">
        <v>383</v>
      </c>
      <c r="E12" s="528"/>
      <c r="F12" s="528"/>
      <c r="G12" s="528"/>
      <c r="H12" s="505"/>
      <c r="I12" s="572"/>
    </row>
    <row r="13" spans="2:9" ht="15" customHeight="1">
      <c r="B13" s="492" t="s">
        <v>99</v>
      </c>
      <c r="C13" s="534" t="s">
        <v>384</v>
      </c>
      <c r="D13" s="56" t="s">
        <v>383</v>
      </c>
      <c r="E13" s="528"/>
      <c r="F13" s="528"/>
      <c r="G13" s="528"/>
      <c r="H13" s="505"/>
      <c r="I13" s="572"/>
    </row>
    <row r="14" spans="2:9" ht="15" customHeight="1">
      <c r="B14" s="492" t="s">
        <v>343</v>
      </c>
      <c r="C14" s="534" t="s">
        <v>385</v>
      </c>
      <c r="D14" s="56" t="s">
        <v>383</v>
      </c>
      <c r="E14" s="528"/>
      <c r="F14" s="528"/>
      <c r="G14" s="528"/>
      <c r="H14" s="505"/>
      <c r="I14" s="572"/>
    </row>
    <row r="15" spans="2:9" ht="15" customHeight="1">
      <c r="B15" s="492" t="s">
        <v>386</v>
      </c>
      <c r="C15" s="58" t="s">
        <v>387</v>
      </c>
      <c r="D15" s="56" t="s">
        <v>383</v>
      </c>
      <c r="E15" s="528"/>
      <c r="F15" s="528"/>
      <c r="G15" s="528"/>
      <c r="H15" s="505">
        <v>20000</v>
      </c>
      <c r="I15" s="572"/>
    </row>
    <row r="16" spans="2:9" ht="15" customHeight="1">
      <c r="B16" s="492"/>
      <c r="C16" s="58"/>
      <c r="D16" s="56"/>
      <c r="E16" s="56"/>
      <c r="F16" s="56"/>
      <c r="G16" s="56"/>
      <c r="H16" s="506"/>
      <c r="I16" s="573"/>
    </row>
    <row r="17" spans="2:16" ht="15" customHeight="1">
      <c r="B17" s="571" t="s">
        <v>388</v>
      </c>
      <c r="C17" s="518" t="s">
        <v>389</v>
      </c>
      <c r="D17" s="504"/>
      <c r="E17" s="504"/>
      <c r="F17" s="504"/>
      <c r="G17" s="504"/>
      <c r="H17" s="507"/>
      <c r="I17" s="574"/>
    </row>
    <row r="18" spans="2:16" ht="15" customHeight="1">
      <c r="B18" s="492" t="s">
        <v>27</v>
      </c>
      <c r="C18" s="58" t="s">
        <v>381</v>
      </c>
      <c r="D18" s="504"/>
      <c r="E18" s="505" t="s">
        <v>382</v>
      </c>
      <c r="F18" s="505" t="s">
        <v>382</v>
      </c>
      <c r="G18" s="505" t="s">
        <v>382</v>
      </c>
      <c r="H18" s="505" t="s">
        <v>382</v>
      </c>
      <c r="I18" s="572" t="s">
        <v>382</v>
      </c>
    </row>
    <row r="19" spans="2:16" ht="15" customHeight="1">
      <c r="B19" s="492" t="s">
        <v>29</v>
      </c>
      <c r="C19" s="534" t="s">
        <v>48</v>
      </c>
      <c r="D19" s="56" t="s">
        <v>383</v>
      </c>
      <c r="E19" s="528"/>
      <c r="F19" s="528"/>
      <c r="G19" s="528"/>
      <c r="H19" s="505"/>
      <c r="I19" s="572"/>
    </row>
    <row r="20" spans="2:16" ht="15" customHeight="1">
      <c r="B20" s="492" t="s">
        <v>247</v>
      </c>
      <c r="C20" s="534" t="s">
        <v>390</v>
      </c>
      <c r="D20" s="56" t="s">
        <v>383</v>
      </c>
      <c r="E20" s="528"/>
      <c r="F20" s="528"/>
      <c r="G20" s="528"/>
      <c r="H20" s="505"/>
      <c r="I20" s="572"/>
    </row>
    <row r="21" spans="2:16" ht="15" customHeight="1">
      <c r="B21" s="492" t="s">
        <v>99</v>
      </c>
      <c r="C21" s="534" t="s">
        <v>391</v>
      </c>
      <c r="D21" s="56" t="s">
        <v>383</v>
      </c>
      <c r="E21" s="528"/>
      <c r="F21" s="528"/>
      <c r="G21" s="528"/>
      <c r="H21" s="505"/>
      <c r="I21" s="572"/>
    </row>
    <row r="22" spans="2:16" ht="15" customHeight="1">
      <c r="B22" s="492" t="s">
        <v>343</v>
      </c>
      <c r="C22" s="534" t="s">
        <v>384</v>
      </c>
      <c r="D22" s="56" t="s">
        <v>383</v>
      </c>
      <c r="E22" s="528"/>
      <c r="F22" s="528"/>
      <c r="G22" s="528"/>
      <c r="H22" s="505"/>
      <c r="I22" s="572"/>
    </row>
    <row r="23" spans="2:16" ht="15" customHeight="1">
      <c r="B23" s="492" t="s">
        <v>46</v>
      </c>
      <c r="C23" s="534" t="s">
        <v>385</v>
      </c>
      <c r="D23" s="56"/>
      <c r="E23" s="528"/>
      <c r="F23" s="528"/>
      <c r="G23" s="528"/>
      <c r="H23" s="505"/>
      <c r="I23" s="572"/>
    </row>
    <row r="24" spans="2:16" ht="15" customHeight="1">
      <c r="B24" s="492" t="s">
        <v>386</v>
      </c>
      <c r="C24" s="58" t="s">
        <v>387</v>
      </c>
      <c r="D24" s="56" t="s">
        <v>383</v>
      </c>
      <c r="E24" s="528"/>
      <c r="F24" s="528"/>
      <c r="G24" s="528"/>
      <c r="H24" s="505"/>
      <c r="I24" s="572"/>
    </row>
    <row r="25" spans="2:16" ht="15" customHeight="1">
      <c r="B25" s="463" t="s">
        <v>392</v>
      </c>
      <c r="C25" s="58" t="s">
        <v>393</v>
      </c>
      <c r="D25" s="56" t="s">
        <v>11</v>
      </c>
      <c r="E25" s="530" t="e">
        <f t="shared" ref="E25:H25" si="0">(E24/E20)*100</f>
        <v>#DIV/0!</v>
      </c>
      <c r="F25" s="530" t="e">
        <f t="shared" si="0"/>
        <v>#DIV/0!</v>
      </c>
      <c r="G25" s="530" t="e">
        <f t="shared" si="0"/>
        <v>#DIV/0!</v>
      </c>
      <c r="H25" s="530" t="e">
        <f t="shared" si="0"/>
        <v>#DIV/0!</v>
      </c>
      <c r="I25" s="530" t="e">
        <f>(I24/I20)*100</f>
        <v>#DIV/0!</v>
      </c>
      <c r="K25" s="863"/>
    </row>
    <row r="26" spans="2:16" ht="45.75" customHeight="1">
      <c r="B26" s="463"/>
      <c r="C26" s="862" t="s">
        <v>954</v>
      </c>
      <c r="D26" s="56"/>
      <c r="E26" s="56"/>
      <c r="F26" s="56"/>
      <c r="G26" s="56"/>
      <c r="H26" s="506"/>
      <c r="I26" s="573"/>
      <c r="J26" s="858"/>
      <c r="K26" s="850"/>
      <c r="L26" s="850"/>
      <c r="M26" s="850"/>
      <c r="N26" s="850"/>
      <c r="O26" s="850"/>
      <c r="P26" s="850"/>
    </row>
    <row r="27" spans="2:16" ht="15" customHeight="1">
      <c r="B27" s="576" t="s">
        <v>394</v>
      </c>
      <c r="C27" s="520" t="s">
        <v>395</v>
      </c>
      <c r="D27" s="504"/>
      <c r="E27" s="504"/>
      <c r="F27" s="504"/>
      <c r="G27" s="504"/>
      <c r="H27" s="507"/>
      <c r="I27" s="574"/>
      <c r="J27" s="858"/>
      <c r="K27" s="858"/>
      <c r="L27" s="858"/>
      <c r="M27" s="850"/>
      <c r="N27" s="850"/>
      <c r="O27" s="850"/>
    </row>
    <row r="28" spans="2:16" ht="15" customHeight="1">
      <c r="B28" s="492" t="s">
        <v>27</v>
      </c>
      <c r="C28" s="58" t="s">
        <v>381</v>
      </c>
      <c r="D28" s="504"/>
      <c r="E28" s="505" t="s">
        <v>382</v>
      </c>
      <c r="F28" s="505" t="s">
        <v>382</v>
      </c>
      <c r="G28" s="505" t="s">
        <v>382</v>
      </c>
      <c r="H28" s="505" t="s">
        <v>382</v>
      </c>
      <c r="I28" s="505" t="s">
        <v>382</v>
      </c>
    </row>
    <row r="29" spans="2:16" ht="15" customHeight="1">
      <c r="B29" s="492" t="s">
        <v>29</v>
      </c>
      <c r="C29" s="58" t="s">
        <v>396</v>
      </c>
      <c r="D29" s="56" t="s">
        <v>383</v>
      </c>
      <c r="E29" s="528"/>
      <c r="F29" s="528"/>
      <c r="G29" s="528"/>
      <c r="H29" s="505"/>
      <c r="I29" s="572"/>
    </row>
    <row r="30" spans="2:16" ht="15" customHeight="1">
      <c r="B30" s="492" t="s">
        <v>247</v>
      </c>
      <c r="C30" s="58" t="s">
        <v>387</v>
      </c>
      <c r="D30" s="56" t="s">
        <v>383</v>
      </c>
      <c r="E30" s="528"/>
      <c r="F30" s="528"/>
      <c r="G30" s="528"/>
      <c r="H30" s="505"/>
      <c r="I30" s="572"/>
    </row>
    <row r="31" spans="2:16" ht="15" customHeight="1">
      <c r="B31" s="492" t="s">
        <v>99</v>
      </c>
      <c r="C31" s="58" t="s">
        <v>393</v>
      </c>
      <c r="D31" s="56" t="s">
        <v>11</v>
      </c>
      <c r="E31" s="530" t="e">
        <f>(E30/E29)*100</f>
        <v>#DIV/0!</v>
      </c>
      <c r="F31" s="530" t="e">
        <f t="shared" ref="F31:G31" si="1">(F30/F29)*100</f>
        <v>#DIV/0!</v>
      </c>
      <c r="G31" s="530" t="e">
        <f t="shared" si="1"/>
        <v>#DIV/0!</v>
      </c>
      <c r="H31" s="530" t="e">
        <f>(H30/H29)*100</f>
        <v>#DIV/0!</v>
      </c>
      <c r="I31" s="575" t="e">
        <f>(I30/I29)*100</f>
        <v>#DIV/0!</v>
      </c>
    </row>
    <row r="32" spans="2:16" ht="15" customHeight="1">
      <c r="B32" s="576" t="s">
        <v>397</v>
      </c>
      <c r="C32" s="520" t="s">
        <v>398</v>
      </c>
      <c r="D32" s="504"/>
      <c r="E32" s="504"/>
      <c r="F32" s="504"/>
      <c r="G32" s="504"/>
      <c r="H32" s="507"/>
      <c r="I32" s="574"/>
    </row>
    <row r="33" spans="2:9" ht="15" customHeight="1">
      <c r="B33" s="492" t="s">
        <v>27</v>
      </c>
      <c r="C33" s="58" t="s">
        <v>381</v>
      </c>
      <c r="D33" s="504"/>
      <c r="E33" s="527"/>
      <c r="F33" s="527"/>
      <c r="G33" s="527"/>
      <c r="H33" s="505"/>
      <c r="I33" s="572"/>
    </row>
    <row r="34" spans="2:9" ht="15" customHeight="1">
      <c r="B34" s="492" t="s">
        <v>29</v>
      </c>
      <c r="C34" s="58" t="s">
        <v>396</v>
      </c>
      <c r="D34" s="56" t="s">
        <v>383</v>
      </c>
      <c r="E34" s="528"/>
      <c r="F34" s="528"/>
      <c r="G34" s="528"/>
      <c r="H34" s="505"/>
      <c r="I34" s="572"/>
    </row>
    <row r="35" spans="2:9" ht="15" customHeight="1">
      <c r="B35" s="492" t="s">
        <v>247</v>
      </c>
      <c r="C35" s="58" t="s">
        <v>387</v>
      </c>
      <c r="D35" s="56" t="s">
        <v>383</v>
      </c>
      <c r="E35" s="528"/>
      <c r="F35" s="528"/>
      <c r="G35" s="528"/>
      <c r="H35" s="505"/>
      <c r="I35" s="572"/>
    </row>
    <row r="36" spans="2:9" ht="15" customHeight="1">
      <c r="B36" s="492" t="s">
        <v>99</v>
      </c>
      <c r="C36" s="58" t="s">
        <v>393</v>
      </c>
      <c r="D36" s="56" t="s">
        <v>11</v>
      </c>
      <c r="E36" s="530" t="e">
        <f t="shared" ref="E36:G36" si="2">(E35/E34)*100</f>
        <v>#DIV/0!</v>
      </c>
      <c r="F36" s="530" t="e">
        <f t="shared" si="2"/>
        <v>#DIV/0!</v>
      </c>
      <c r="G36" s="530" t="e">
        <f t="shared" si="2"/>
        <v>#DIV/0!</v>
      </c>
      <c r="H36" s="530" t="e">
        <f>(H35/H34)*100</f>
        <v>#DIV/0!</v>
      </c>
      <c r="I36" s="575" t="e">
        <f>(I35/I34)*100</f>
        <v>#DIV/0!</v>
      </c>
    </row>
    <row r="37" spans="2:9" ht="15" customHeight="1">
      <c r="B37" s="576" t="s">
        <v>399</v>
      </c>
      <c r="C37" s="520" t="s">
        <v>400</v>
      </c>
      <c r="D37" s="504"/>
      <c r="E37" s="504"/>
      <c r="F37" s="504"/>
      <c r="G37" s="504"/>
      <c r="H37" s="504"/>
      <c r="I37" s="569"/>
    </row>
    <row r="38" spans="2:9" ht="15" customHeight="1">
      <c r="B38" s="492" t="s">
        <v>27</v>
      </c>
      <c r="C38" s="58" t="s">
        <v>381</v>
      </c>
      <c r="D38" s="504"/>
      <c r="E38" s="527"/>
      <c r="F38" s="527"/>
      <c r="G38" s="527"/>
      <c r="H38" s="505"/>
      <c r="I38" s="572"/>
    </row>
    <row r="39" spans="2:9" ht="15" customHeight="1">
      <c r="B39" s="492" t="s">
        <v>29</v>
      </c>
      <c r="C39" s="58" t="s">
        <v>396</v>
      </c>
      <c r="D39" s="56" t="s">
        <v>383</v>
      </c>
      <c r="E39" s="528"/>
      <c r="F39" s="528"/>
      <c r="G39" s="528"/>
      <c r="H39" s="505"/>
      <c r="I39" s="572"/>
    </row>
    <row r="40" spans="2:9" ht="15" customHeight="1">
      <c r="B40" s="492" t="s">
        <v>247</v>
      </c>
      <c r="C40" s="58" t="s">
        <v>387</v>
      </c>
      <c r="D40" s="56" t="s">
        <v>383</v>
      </c>
      <c r="E40" s="528"/>
      <c r="F40" s="528"/>
      <c r="G40" s="528"/>
      <c r="H40" s="505"/>
      <c r="I40" s="572"/>
    </row>
    <row r="41" spans="2:9" ht="15" customHeight="1">
      <c r="B41" s="492" t="s">
        <v>99</v>
      </c>
      <c r="C41" s="58" t="s">
        <v>393</v>
      </c>
      <c r="D41" s="56" t="s">
        <v>11</v>
      </c>
      <c r="E41" s="530" t="e">
        <f t="shared" ref="E41:G41" si="3">(E40/E39)*100</f>
        <v>#DIV/0!</v>
      </c>
      <c r="F41" s="530" t="e">
        <f t="shared" si="3"/>
        <v>#DIV/0!</v>
      </c>
      <c r="G41" s="530" t="e">
        <f t="shared" si="3"/>
        <v>#DIV/0!</v>
      </c>
      <c r="H41" s="530" t="e">
        <f>(H40/H39)*100</f>
        <v>#DIV/0!</v>
      </c>
      <c r="I41" s="575" t="e">
        <f>(I40/I39)*100</f>
        <v>#DIV/0!</v>
      </c>
    </row>
    <row r="42" spans="2:9" ht="15" customHeight="1">
      <c r="B42" s="576" t="s">
        <v>401</v>
      </c>
      <c r="C42" s="520" t="s">
        <v>402</v>
      </c>
      <c r="D42" s="504"/>
      <c r="E42" s="504"/>
      <c r="F42" s="504"/>
      <c r="G42" s="504"/>
      <c r="H42" s="507"/>
      <c r="I42" s="574"/>
    </row>
    <row r="43" spans="2:9" ht="15" customHeight="1">
      <c r="B43" s="492" t="s">
        <v>27</v>
      </c>
      <c r="C43" s="58" t="s">
        <v>381</v>
      </c>
      <c r="D43" s="504"/>
      <c r="E43" s="527"/>
      <c r="F43" s="527"/>
      <c r="G43" s="527"/>
      <c r="H43" s="505"/>
      <c r="I43" s="572"/>
    </row>
    <row r="44" spans="2:9" ht="15" customHeight="1">
      <c r="B44" s="492" t="s">
        <v>29</v>
      </c>
      <c r="C44" s="58" t="s">
        <v>396</v>
      </c>
      <c r="D44" s="56" t="s">
        <v>383</v>
      </c>
      <c r="E44" s="528"/>
      <c r="F44" s="528"/>
      <c r="G44" s="528"/>
      <c r="H44" s="505"/>
      <c r="I44" s="572"/>
    </row>
    <row r="45" spans="2:9" ht="15" customHeight="1">
      <c r="B45" s="492" t="s">
        <v>247</v>
      </c>
      <c r="C45" s="58" t="s">
        <v>387</v>
      </c>
      <c r="D45" s="56" t="s">
        <v>383</v>
      </c>
      <c r="E45" s="528"/>
      <c r="F45" s="528"/>
      <c r="G45" s="528"/>
      <c r="H45" s="505"/>
      <c r="I45" s="572"/>
    </row>
    <row r="46" spans="2:9" ht="15" customHeight="1">
      <c r="B46" s="492" t="s">
        <v>99</v>
      </c>
      <c r="C46" s="58" t="s">
        <v>393</v>
      </c>
      <c r="D46" s="56" t="s">
        <v>11</v>
      </c>
      <c r="E46" s="530" t="e">
        <f t="shared" ref="E46:G46" si="4">(E45/E44)*100</f>
        <v>#DIV/0!</v>
      </c>
      <c r="F46" s="530" t="e">
        <f t="shared" si="4"/>
        <v>#DIV/0!</v>
      </c>
      <c r="G46" s="530" t="e">
        <f t="shared" si="4"/>
        <v>#DIV/0!</v>
      </c>
      <c r="H46" s="530" t="e">
        <f>(H45/H44)*100</f>
        <v>#DIV/0!</v>
      </c>
      <c r="I46" s="575" t="e">
        <f>(I45/I44)*100</f>
        <v>#DIV/0!</v>
      </c>
    </row>
    <row r="47" spans="2:9" ht="15" customHeight="1">
      <c r="B47" s="576" t="s">
        <v>403</v>
      </c>
      <c r="C47" s="520" t="s">
        <v>404</v>
      </c>
      <c r="D47" s="504"/>
      <c r="E47" s="504"/>
      <c r="F47" s="504"/>
      <c r="G47" s="504"/>
      <c r="H47" s="504"/>
      <c r="I47" s="569"/>
    </row>
    <row r="48" spans="2:9" ht="15" customHeight="1">
      <c r="B48" s="492" t="s">
        <v>27</v>
      </c>
      <c r="C48" s="58" t="s">
        <v>381</v>
      </c>
      <c r="D48" s="504"/>
      <c r="E48" s="527"/>
      <c r="F48" s="527"/>
      <c r="G48" s="527"/>
      <c r="H48" s="505"/>
      <c r="I48" s="572"/>
    </row>
    <row r="49" spans="2:12" ht="15" customHeight="1">
      <c r="B49" s="492" t="s">
        <v>29</v>
      </c>
      <c r="C49" s="58" t="s">
        <v>396</v>
      </c>
      <c r="D49" s="56" t="s">
        <v>383</v>
      </c>
      <c r="E49" s="528"/>
      <c r="F49" s="528"/>
      <c r="G49" s="528"/>
      <c r="H49" s="505"/>
      <c r="I49" s="572"/>
    </row>
    <row r="50" spans="2:12" ht="15" customHeight="1">
      <c r="B50" s="492" t="s">
        <v>247</v>
      </c>
      <c r="C50" s="58" t="s">
        <v>387</v>
      </c>
      <c r="D50" s="56" t="s">
        <v>383</v>
      </c>
      <c r="E50" s="530" t="e">
        <f t="shared" ref="E50:G50" si="5">(E49/E48)*100</f>
        <v>#DIV/0!</v>
      </c>
      <c r="F50" s="530" t="e">
        <f t="shared" si="5"/>
        <v>#DIV/0!</v>
      </c>
      <c r="G50" s="530" t="e">
        <f t="shared" si="5"/>
        <v>#DIV/0!</v>
      </c>
      <c r="H50" s="530" t="e">
        <f>(H49/H48)*100</f>
        <v>#DIV/0!</v>
      </c>
      <c r="I50" s="575" t="e">
        <f>(I49/I48)*100</f>
        <v>#DIV/0!</v>
      </c>
    </row>
    <row r="51" spans="2:12" ht="15" customHeight="1">
      <c r="B51" s="492" t="s">
        <v>99</v>
      </c>
      <c r="C51" s="58" t="s">
        <v>393</v>
      </c>
      <c r="D51" s="56" t="s">
        <v>11</v>
      </c>
      <c r="E51" s="56"/>
      <c r="F51" s="56"/>
      <c r="G51" s="56"/>
      <c r="H51" s="509"/>
      <c r="I51" s="577"/>
    </row>
    <row r="52" spans="2:12" ht="15" customHeight="1">
      <c r="B52" s="578" t="s">
        <v>405</v>
      </c>
      <c r="C52" s="510" t="s">
        <v>406</v>
      </c>
      <c r="D52" s="56"/>
      <c r="E52" s="56"/>
      <c r="F52" s="56"/>
      <c r="G52" s="56"/>
      <c r="H52" s="56"/>
      <c r="I52" s="570"/>
    </row>
    <row r="53" spans="2:12" ht="15" customHeight="1">
      <c r="B53" s="613" t="s">
        <v>407</v>
      </c>
      <c r="C53" s="545" t="s">
        <v>408</v>
      </c>
      <c r="D53" s="509"/>
      <c r="E53" s="56"/>
      <c r="F53" s="56"/>
      <c r="G53" s="56"/>
      <c r="H53" s="56"/>
      <c r="I53" s="570"/>
    </row>
    <row r="54" spans="2:12" ht="15" customHeight="1">
      <c r="B54" s="580" t="s">
        <v>45</v>
      </c>
      <c r="C54" s="540" t="s">
        <v>409</v>
      </c>
      <c r="D54" s="514" t="s">
        <v>410</v>
      </c>
      <c r="E54" s="532"/>
      <c r="F54" s="532"/>
      <c r="G54" s="532"/>
      <c r="H54" s="532">
        <v>2000</v>
      </c>
      <c r="I54" s="581">
        <v>1100</v>
      </c>
    </row>
    <row r="55" spans="2:12" ht="15" customHeight="1">
      <c r="B55" s="580" t="s">
        <v>46</v>
      </c>
      <c r="C55" s="540" t="s">
        <v>411</v>
      </c>
      <c r="D55" s="514" t="s">
        <v>412</v>
      </c>
      <c r="E55" s="532"/>
      <c r="F55" s="532"/>
      <c r="G55" s="532"/>
      <c r="H55" s="532"/>
      <c r="I55" s="581"/>
    </row>
    <row r="56" spans="2:12" ht="27.75" customHeight="1">
      <c r="B56" s="580" t="s">
        <v>72</v>
      </c>
      <c r="C56" s="864" t="s">
        <v>955</v>
      </c>
      <c r="D56" s="514" t="s">
        <v>410</v>
      </c>
      <c r="E56" s="532"/>
      <c r="F56" s="532"/>
      <c r="G56" s="532"/>
      <c r="H56" s="505"/>
      <c r="I56" s="505"/>
    </row>
    <row r="57" spans="2:12" ht="15" customHeight="1">
      <c r="B57" s="583" t="s">
        <v>144</v>
      </c>
      <c r="C57" s="541" t="s">
        <v>414</v>
      </c>
      <c r="D57" s="514" t="s">
        <v>415</v>
      </c>
      <c r="E57" s="532"/>
      <c r="F57" s="532"/>
      <c r="G57" s="532"/>
      <c r="H57" s="505"/>
      <c r="I57" s="572"/>
      <c r="K57" s="858"/>
      <c r="L57" s="850"/>
    </row>
    <row r="58" spans="2:12" ht="15" customHeight="1">
      <c r="B58" s="583" t="s">
        <v>145</v>
      </c>
      <c r="C58" s="541" t="s">
        <v>416</v>
      </c>
      <c r="D58" s="514" t="s">
        <v>417</v>
      </c>
      <c r="E58" s="532"/>
      <c r="F58" s="532"/>
      <c r="G58" s="532"/>
      <c r="H58" s="505"/>
      <c r="I58" s="572"/>
      <c r="K58" s="858"/>
      <c r="L58" s="850"/>
    </row>
    <row r="59" spans="2:12" ht="15" customHeight="1">
      <c r="B59" s="583" t="s">
        <v>434</v>
      </c>
      <c r="C59" s="541" t="s">
        <v>418</v>
      </c>
      <c r="D59" s="514" t="s">
        <v>203</v>
      </c>
      <c r="E59" s="532"/>
      <c r="F59" s="532"/>
      <c r="G59" s="532"/>
      <c r="H59" s="505"/>
      <c r="I59" s="572"/>
      <c r="K59" s="850"/>
      <c r="L59" s="850"/>
    </row>
    <row r="60" spans="2:12" ht="29.25" customHeight="1">
      <c r="B60" s="584" t="s">
        <v>437</v>
      </c>
      <c r="C60" s="531" t="s">
        <v>419</v>
      </c>
      <c r="D60" s="519" t="s">
        <v>420</v>
      </c>
      <c r="E60" s="851">
        <f t="shared" ref="E60:G60" si="6">(E56)*2860*10^5/10^7</f>
        <v>0</v>
      </c>
      <c r="F60" s="851">
        <f t="shared" si="6"/>
        <v>0</v>
      </c>
      <c r="G60" s="851">
        <f t="shared" si="6"/>
        <v>0</v>
      </c>
      <c r="H60" s="851">
        <f>(H56)*2860*10^5/10^7</f>
        <v>0</v>
      </c>
      <c r="I60" s="851">
        <f>(I56)*2860*10^5/10^7</f>
        <v>0</v>
      </c>
      <c r="K60" s="573"/>
    </row>
    <row r="61" spans="2:12" ht="15" customHeight="1">
      <c r="B61" s="584"/>
      <c r="C61" s="534"/>
      <c r="D61" s="509"/>
      <c r="E61" s="509"/>
      <c r="F61" s="509"/>
      <c r="G61" s="509"/>
      <c r="H61" s="509"/>
      <c r="I61" s="577"/>
    </row>
    <row r="62" spans="2:12" ht="15" customHeight="1">
      <c r="B62" s="578" t="s">
        <v>421</v>
      </c>
      <c r="C62" s="510" t="s">
        <v>422</v>
      </c>
      <c r="D62" s="56"/>
      <c r="E62" s="56"/>
      <c r="F62" s="56"/>
      <c r="G62" s="56"/>
      <c r="H62" s="56"/>
      <c r="I62" s="570"/>
    </row>
    <row r="63" spans="2:12" ht="15" customHeight="1">
      <c r="B63" s="585" t="s">
        <v>423</v>
      </c>
      <c r="C63" s="510" t="s">
        <v>424</v>
      </c>
      <c r="D63" s="56"/>
      <c r="E63" s="56"/>
      <c r="F63" s="56"/>
      <c r="G63" s="56"/>
      <c r="H63" s="56"/>
      <c r="I63" s="570"/>
    </row>
    <row r="64" spans="2:12" ht="29.25" customHeight="1">
      <c r="B64" s="586" t="s">
        <v>425</v>
      </c>
      <c r="C64" s="510" t="s">
        <v>426</v>
      </c>
      <c r="D64" s="56"/>
      <c r="E64" s="56"/>
      <c r="F64" s="56"/>
      <c r="G64" s="56"/>
      <c r="H64" s="56"/>
      <c r="I64" s="570"/>
    </row>
    <row r="65" spans="2:11" ht="31.5" customHeight="1">
      <c r="B65" s="583" t="s">
        <v>45</v>
      </c>
      <c r="C65" s="542" t="s">
        <v>427</v>
      </c>
      <c r="D65" s="56" t="s">
        <v>410</v>
      </c>
      <c r="E65" s="528"/>
      <c r="F65" s="528"/>
      <c r="G65" s="528"/>
      <c r="H65" s="528"/>
      <c r="I65" s="587"/>
    </row>
    <row r="66" spans="2:11" ht="28.5" customHeight="1">
      <c r="B66" s="583" t="s">
        <v>46</v>
      </c>
      <c r="C66" s="58" t="s">
        <v>428</v>
      </c>
      <c r="D66" s="56" t="s">
        <v>11</v>
      </c>
      <c r="E66" s="505"/>
      <c r="F66" s="505"/>
      <c r="G66" s="505"/>
      <c r="H66" s="505"/>
      <c r="I66" s="572"/>
    </row>
    <row r="67" spans="2:11" s="159" customFormat="1" ht="20.25" customHeight="1">
      <c r="B67" s="614" t="s">
        <v>72</v>
      </c>
      <c r="C67" s="618" t="s">
        <v>429</v>
      </c>
      <c r="D67" s="54" t="s">
        <v>410</v>
      </c>
      <c r="E67" s="619"/>
      <c r="F67" s="619"/>
      <c r="G67" s="619"/>
      <c r="H67" s="619"/>
      <c r="I67" s="620"/>
    </row>
    <row r="68" spans="2:11" ht="15" customHeight="1">
      <c r="B68" s="588" t="s">
        <v>144</v>
      </c>
      <c r="C68" s="542" t="s">
        <v>430</v>
      </c>
      <c r="D68" s="511" t="s">
        <v>431</v>
      </c>
      <c r="E68" s="505"/>
      <c r="F68" s="505"/>
      <c r="G68" s="505"/>
      <c r="H68" s="505"/>
      <c r="I68" s="572"/>
    </row>
    <row r="69" spans="2:11" ht="15" customHeight="1">
      <c r="B69" s="589" t="s">
        <v>145</v>
      </c>
      <c r="C69" s="542" t="s">
        <v>432</v>
      </c>
      <c r="D69" s="511" t="s">
        <v>433</v>
      </c>
      <c r="E69" s="505"/>
      <c r="F69" s="505"/>
      <c r="G69" s="505"/>
      <c r="H69" s="505"/>
      <c r="I69" s="572"/>
    </row>
    <row r="70" spans="2:11" ht="15" customHeight="1">
      <c r="B70" s="589" t="s">
        <v>434</v>
      </c>
      <c r="C70" s="542" t="s">
        <v>435</v>
      </c>
      <c r="D70" s="511" t="s">
        <v>436</v>
      </c>
      <c r="E70" s="505"/>
      <c r="F70" s="505"/>
      <c r="G70" s="505"/>
      <c r="H70" s="505"/>
      <c r="I70" s="572"/>
    </row>
    <row r="71" spans="2:11" s="159" customFormat="1" ht="36.75" customHeight="1">
      <c r="B71" s="614" t="s">
        <v>437</v>
      </c>
      <c r="C71" s="615" t="s">
        <v>438</v>
      </c>
      <c r="D71" s="616" t="s">
        <v>410</v>
      </c>
      <c r="E71" s="617"/>
      <c r="F71" s="617"/>
      <c r="G71" s="617"/>
      <c r="H71" s="617"/>
      <c r="I71" s="852"/>
      <c r="K71"/>
    </row>
    <row r="72" spans="2:11" ht="15" customHeight="1">
      <c r="B72" s="589" t="s">
        <v>439</v>
      </c>
      <c r="C72" s="543" t="s">
        <v>440</v>
      </c>
      <c r="D72" s="511"/>
      <c r="E72" s="505"/>
      <c r="F72" s="505"/>
      <c r="G72" s="505"/>
      <c r="H72" s="505"/>
      <c r="I72" s="572"/>
    </row>
    <row r="73" spans="2:11" ht="15" customHeight="1">
      <c r="B73" s="589" t="s">
        <v>45</v>
      </c>
      <c r="C73" s="542" t="s">
        <v>441</v>
      </c>
      <c r="D73" s="511" t="s">
        <v>442</v>
      </c>
      <c r="E73" s="505"/>
      <c r="F73" s="505"/>
      <c r="G73" s="505"/>
      <c r="H73" s="505"/>
      <c r="I73" s="572"/>
    </row>
    <row r="74" spans="2:11" ht="15" customHeight="1">
      <c r="B74" s="588" t="s">
        <v>46</v>
      </c>
      <c r="C74" s="544" t="s">
        <v>443</v>
      </c>
      <c r="D74" s="515" t="s">
        <v>442</v>
      </c>
      <c r="E74" s="505"/>
      <c r="F74" s="505"/>
      <c r="G74" s="505"/>
      <c r="H74" s="505"/>
      <c r="I74" s="572"/>
    </row>
    <row r="75" spans="2:11" ht="15" customHeight="1">
      <c r="B75" s="588" t="s">
        <v>72</v>
      </c>
      <c r="C75" s="542" t="s">
        <v>444</v>
      </c>
      <c r="D75" s="516" t="s">
        <v>445</v>
      </c>
      <c r="E75" s="505"/>
      <c r="F75" s="505"/>
      <c r="G75" s="505"/>
      <c r="H75" s="505"/>
      <c r="I75" s="572"/>
    </row>
    <row r="76" spans="2:11" ht="15" customHeight="1">
      <c r="B76" s="588" t="s">
        <v>144</v>
      </c>
      <c r="C76" s="542" t="s">
        <v>446</v>
      </c>
      <c r="D76" s="511" t="s">
        <v>447</v>
      </c>
      <c r="E76" s="505"/>
      <c r="F76" s="505"/>
      <c r="G76" s="505"/>
      <c r="H76" s="505"/>
      <c r="I76" s="572"/>
    </row>
    <row r="77" spans="2:11" ht="30" customHeight="1">
      <c r="B77" s="579" t="s">
        <v>448</v>
      </c>
      <c r="C77" s="531" t="s">
        <v>449</v>
      </c>
      <c r="D77" s="514" t="s">
        <v>420</v>
      </c>
      <c r="E77" s="575">
        <f>(E71)*E70*10^5/10^6*10</f>
        <v>0</v>
      </c>
      <c r="F77" s="575">
        <f t="shared" ref="F77:I77" si="7">(F71)*F70*10^5/10^6*10</f>
        <v>0</v>
      </c>
      <c r="G77" s="575">
        <f t="shared" si="7"/>
        <v>0</v>
      </c>
      <c r="H77" s="575">
        <f t="shared" si="7"/>
        <v>0</v>
      </c>
      <c r="I77" s="575">
        <f t="shared" si="7"/>
        <v>0</v>
      </c>
      <c r="K77" s="847"/>
    </row>
    <row r="78" spans="2:11" ht="15" customHeight="1">
      <c r="B78" s="579"/>
      <c r="C78" s="531"/>
      <c r="D78" s="621"/>
      <c r="E78" s="622"/>
      <c r="F78" s="622"/>
      <c r="G78" s="622"/>
      <c r="H78" s="622"/>
      <c r="I78" s="573"/>
    </row>
    <row r="79" spans="2:11" ht="15" customHeight="1">
      <c r="B79" s="591" t="s">
        <v>450</v>
      </c>
      <c r="C79" s="517" t="s">
        <v>451</v>
      </c>
      <c r="D79" s="56"/>
      <c r="E79" s="56"/>
      <c r="F79" s="56"/>
      <c r="G79" s="56"/>
      <c r="H79" s="56"/>
      <c r="I79" s="570"/>
    </row>
    <row r="80" spans="2:11" ht="15" customHeight="1">
      <c r="B80" s="586" t="s">
        <v>452</v>
      </c>
      <c r="C80" s="510" t="s">
        <v>426</v>
      </c>
      <c r="D80" s="56"/>
      <c r="E80" s="56"/>
      <c r="F80" s="56"/>
      <c r="G80" s="56"/>
      <c r="H80" s="56"/>
      <c r="I80" s="570"/>
    </row>
    <row r="81" spans="2:9" ht="30.75" customHeight="1">
      <c r="B81" s="583" t="s">
        <v>45</v>
      </c>
      <c r="C81" s="542" t="s">
        <v>427</v>
      </c>
      <c r="D81" s="56" t="s">
        <v>410</v>
      </c>
      <c r="E81" s="528"/>
      <c r="F81" s="528"/>
      <c r="G81" s="528"/>
      <c r="H81" s="528"/>
      <c r="I81" s="587"/>
    </row>
    <row r="82" spans="2:9" ht="15" customHeight="1">
      <c r="B82" s="583" t="s">
        <v>46</v>
      </c>
      <c r="C82" s="58" t="s">
        <v>428</v>
      </c>
      <c r="D82" s="56" t="s">
        <v>11</v>
      </c>
      <c r="E82" s="505"/>
      <c r="F82" s="505"/>
      <c r="G82" s="505"/>
      <c r="H82" s="505"/>
      <c r="I82" s="572"/>
    </row>
    <row r="83" spans="2:9" ht="29.25" customHeight="1">
      <c r="B83" s="583" t="s">
        <v>72</v>
      </c>
      <c r="C83" s="542" t="s">
        <v>429</v>
      </c>
      <c r="D83" s="56" t="s">
        <v>410</v>
      </c>
      <c r="E83" s="528"/>
      <c r="F83" s="528"/>
      <c r="G83" s="528"/>
      <c r="H83" s="528"/>
      <c r="I83" s="587"/>
    </row>
    <row r="84" spans="2:9" ht="15" customHeight="1">
      <c r="B84" s="588" t="s">
        <v>144</v>
      </c>
      <c r="C84" s="542" t="s">
        <v>430</v>
      </c>
      <c r="D84" s="511" t="s">
        <v>431</v>
      </c>
      <c r="E84" s="505"/>
      <c r="F84" s="505"/>
      <c r="G84" s="505"/>
      <c r="H84" s="505"/>
      <c r="I84" s="572"/>
    </row>
    <row r="85" spans="2:9" ht="15" customHeight="1">
      <c r="B85" s="589" t="s">
        <v>145</v>
      </c>
      <c r="C85" s="542" t="s">
        <v>432</v>
      </c>
      <c r="D85" s="511" t="s">
        <v>433</v>
      </c>
      <c r="E85" s="505"/>
      <c r="F85" s="505"/>
      <c r="G85" s="505"/>
      <c r="H85" s="505"/>
      <c r="I85" s="572"/>
    </row>
    <row r="86" spans="2:9" ht="15" customHeight="1">
      <c r="B86" s="589" t="s">
        <v>434</v>
      </c>
      <c r="C86" s="542" t="s">
        <v>435</v>
      </c>
      <c r="D86" s="511" t="s">
        <v>436</v>
      </c>
      <c r="E86" s="505"/>
      <c r="F86" s="505"/>
      <c r="G86" s="505"/>
      <c r="H86" s="505"/>
      <c r="I86" s="572"/>
    </row>
    <row r="87" spans="2:9" ht="41.25" customHeight="1">
      <c r="B87" s="583" t="s">
        <v>437</v>
      </c>
      <c r="C87" s="541" t="s">
        <v>438</v>
      </c>
      <c r="D87" s="514" t="s">
        <v>410</v>
      </c>
      <c r="E87" s="532"/>
      <c r="F87" s="532"/>
      <c r="G87" s="532"/>
      <c r="H87" s="505"/>
      <c r="I87" s="572"/>
    </row>
    <row r="88" spans="2:9" ht="15" customHeight="1">
      <c r="B88" s="592" t="s">
        <v>453</v>
      </c>
      <c r="C88" s="543" t="s">
        <v>440</v>
      </c>
      <c r="D88" s="511"/>
      <c r="E88" s="511"/>
      <c r="F88" s="511"/>
      <c r="G88" s="511"/>
      <c r="H88" s="533"/>
      <c r="I88" s="582"/>
    </row>
    <row r="89" spans="2:9" ht="15" customHeight="1">
      <c r="B89" s="593" t="s">
        <v>454</v>
      </c>
      <c r="C89" s="594" t="s">
        <v>455</v>
      </c>
      <c r="D89" s="511"/>
      <c r="E89" s="511"/>
      <c r="F89" s="511"/>
      <c r="G89" s="511"/>
      <c r="H89" s="533"/>
      <c r="I89" s="582"/>
    </row>
    <row r="90" spans="2:9" ht="15" customHeight="1">
      <c r="B90" s="583" t="s">
        <v>45</v>
      </c>
      <c r="C90" s="542" t="s">
        <v>441</v>
      </c>
      <c r="D90" s="511" t="s">
        <v>442</v>
      </c>
      <c r="E90" s="505"/>
      <c r="F90" s="505"/>
      <c r="G90" s="505"/>
      <c r="H90" s="505"/>
      <c r="I90" s="572"/>
    </row>
    <row r="91" spans="2:9" ht="15" customHeight="1">
      <c r="B91" s="588" t="s">
        <v>46</v>
      </c>
      <c r="C91" s="544" t="s">
        <v>443</v>
      </c>
      <c r="D91" s="515" t="s">
        <v>442</v>
      </c>
      <c r="E91" s="505"/>
      <c r="F91" s="505"/>
      <c r="G91" s="505"/>
      <c r="H91" s="505"/>
      <c r="I91" s="572"/>
    </row>
    <row r="92" spans="2:9" ht="33.75" customHeight="1">
      <c r="B92" s="588" t="s">
        <v>72</v>
      </c>
      <c r="C92" s="542" t="s">
        <v>456</v>
      </c>
      <c r="D92" s="516"/>
      <c r="E92" s="505"/>
      <c r="F92" s="505"/>
      <c r="G92" s="505"/>
      <c r="H92" s="505"/>
      <c r="I92" s="572"/>
    </row>
    <row r="93" spans="2:9" ht="15" customHeight="1">
      <c r="B93" s="593" t="s">
        <v>457</v>
      </c>
      <c r="C93" s="520" t="s">
        <v>943</v>
      </c>
      <c r="D93" s="56"/>
      <c r="E93" s="56"/>
      <c r="F93" s="56"/>
      <c r="G93" s="56"/>
      <c r="H93" s="509"/>
      <c r="I93" s="577"/>
    </row>
    <row r="94" spans="2:9" ht="15" customHeight="1">
      <c r="B94" s="583" t="s">
        <v>45</v>
      </c>
      <c r="C94" s="542" t="s">
        <v>441</v>
      </c>
      <c r="D94" s="511" t="s">
        <v>442</v>
      </c>
      <c r="E94" s="505"/>
      <c r="F94" s="505"/>
      <c r="G94" s="505"/>
      <c r="H94" s="505"/>
      <c r="I94" s="572"/>
    </row>
    <row r="95" spans="2:9" ht="15" customHeight="1">
      <c r="B95" s="588" t="s">
        <v>46</v>
      </c>
      <c r="C95" s="544" t="s">
        <v>443</v>
      </c>
      <c r="D95" s="515" t="s">
        <v>442</v>
      </c>
      <c r="E95" s="505"/>
      <c r="F95" s="505"/>
      <c r="G95" s="505"/>
      <c r="H95" s="505"/>
      <c r="I95" s="572"/>
    </row>
    <row r="96" spans="2:9" ht="24.75" customHeight="1">
      <c r="B96" s="588" t="s">
        <v>72</v>
      </c>
      <c r="C96" s="542" t="s">
        <v>456</v>
      </c>
      <c r="D96" s="516"/>
      <c r="E96" s="505"/>
      <c r="F96" s="505"/>
      <c r="G96" s="505"/>
      <c r="H96" s="505"/>
      <c r="I96" s="572"/>
    </row>
    <row r="97" spans="2:11" ht="24.75" customHeight="1">
      <c r="B97" s="588" t="s">
        <v>944</v>
      </c>
      <c r="C97" s="542" t="s">
        <v>945</v>
      </c>
      <c r="D97" s="516"/>
      <c r="E97" s="853"/>
      <c r="F97" s="853"/>
      <c r="G97" s="853"/>
      <c r="H97" s="853"/>
      <c r="I97" s="572"/>
      <c r="K97" s="847"/>
    </row>
    <row r="98" spans="2:11" ht="24.75" customHeight="1">
      <c r="B98" s="583" t="s">
        <v>45</v>
      </c>
      <c r="C98" s="542" t="s">
        <v>441</v>
      </c>
      <c r="D98" s="511" t="s">
        <v>442</v>
      </c>
      <c r="E98" s="853"/>
      <c r="F98" s="853"/>
      <c r="G98" s="853"/>
      <c r="H98" s="853"/>
      <c r="I98" s="572"/>
      <c r="K98" s="847"/>
    </row>
    <row r="99" spans="2:11" ht="24.75" customHeight="1">
      <c r="B99" s="588" t="s">
        <v>46</v>
      </c>
      <c r="C99" s="544" t="s">
        <v>443</v>
      </c>
      <c r="D99" s="515" t="s">
        <v>442</v>
      </c>
      <c r="E99" s="853"/>
      <c r="F99" s="853"/>
      <c r="G99" s="853"/>
      <c r="H99" s="853"/>
      <c r="I99" s="572"/>
      <c r="K99" s="847"/>
    </row>
    <row r="100" spans="2:11" ht="24.75" customHeight="1">
      <c r="B100" s="588" t="s">
        <v>72</v>
      </c>
      <c r="C100" s="542" t="s">
        <v>456</v>
      </c>
      <c r="D100" s="516"/>
      <c r="E100" s="853"/>
      <c r="F100" s="853"/>
      <c r="G100" s="853"/>
      <c r="H100" s="853"/>
      <c r="I100" s="572"/>
      <c r="K100" s="847"/>
    </row>
    <row r="101" spans="2:11" ht="24.75" customHeight="1">
      <c r="B101" s="588" t="s">
        <v>144</v>
      </c>
      <c r="C101" s="542" t="s">
        <v>946</v>
      </c>
      <c r="D101" s="516"/>
      <c r="E101" s="853"/>
      <c r="F101" s="853"/>
      <c r="G101" s="853"/>
      <c r="H101" s="853"/>
      <c r="I101" s="572"/>
      <c r="K101" s="847"/>
    </row>
    <row r="102" spans="2:11" ht="24.75" customHeight="1">
      <c r="B102" s="588" t="s">
        <v>947</v>
      </c>
      <c r="C102" s="542" t="s">
        <v>948</v>
      </c>
      <c r="D102" s="516"/>
      <c r="E102" s="853"/>
      <c r="F102" s="853"/>
      <c r="G102" s="853"/>
      <c r="H102" s="853"/>
      <c r="I102" s="572"/>
      <c r="K102" s="847"/>
    </row>
    <row r="103" spans="2:11" ht="24.75" customHeight="1">
      <c r="B103" s="588" t="s">
        <v>45</v>
      </c>
      <c r="C103" s="544" t="s">
        <v>443</v>
      </c>
      <c r="D103" s="515" t="s">
        <v>470</v>
      </c>
      <c r="E103" s="853"/>
      <c r="F103" s="853"/>
      <c r="G103" s="853"/>
      <c r="H103" s="853"/>
      <c r="I103" s="572"/>
      <c r="K103" s="847"/>
    </row>
    <row r="104" spans="2:11" ht="36" customHeight="1">
      <c r="B104" s="588" t="s">
        <v>46</v>
      </c>
      <c r="C104" s="542" t="s">
        <v>949</v>
      </c>
      <c r="D104" s="516"/>
      <c r="E104" s="853"/>
      <c r="F104" s="853"/>
      <c r="G104" s="853"/>
      <c r="H104" s="853"/>
      <c r="I104" s="572"/>
      <c r="K104" s="847"/>
    </row>
    <row r="105" spans="2:11" s="159" customFormat="1" ht="24.75" customHeight="1">
      <c r="B105" s="623" t="s">
        <v>458</v>
      </c>
      <c r="C105" s="624" t="s">
        <v>459</v>
      </c>
      <c r="D105" s="625" t="s">
        <v>420</v>
      </c>
      <c r="E105" s="854">
        <f t="shared" ref="E105:G105" si="8">E83*E86*10^5/10^6*10</f>
        <v>0</v>
      </c>
      <c r="F105" s="854">
        <f t="shared" si="8"/>
        <v>0</v>
      </c>
      <c r="G105" s="854">
        <f t="shared" si="8"/>
        <v>0</v>
      </c>
      <c r="H105" s="854">
        <f>H83*H86*10^5/10^6*10</f>
        <v>0</v>
      </c>
      <c r="I105" s="854">
        <f>I83*I86*10^5/10^6*10</f>
        <v>0</v>
      </c>
      <c r="K105" s="855"/>
    </row>
    <row r="106" spans="2:11" ht="25.5" customHeight="1">
      <c r="B106" s="576" t="s">
        <v>460</v>
      </c>
      <c r="C106" s="531" t="s">
        <v>461</v>
      </c>
      <c r="D106" s="111" t="s">
        <v>420</v>
      </c>
      <c r="E106" s="854">
        <f t="shared" ref="E106:G106" si="9">(E87*E86*10^5/10^6*10)</f>
        <v>0</v>
      </c>
      <c r="F106" s="854">
        <f t="shared" si="9"/>
        <v>0</v>
      </c>
      <c r="G106" s="854">
        <f t="shared" si="9"/>
        <v>0</v>
      </c>
      <c r="H106" s="854">
        <f>(H87*H86*10^5/10^6*10)</f>
        <v>0</v>
      </c>
      <c r="I106" s="854">
        <f>(I87*I86*10^5/10^6*10)</f>
        <v>0</v>
      </c>
    </row>
    <row r="107" spans="2:11" ht="15" customHeight="1">
      <c r="B107" s="591" t="s">
        <v>462</v>
      </c>
      <c r="C107" s="517" t="s">
        <v>463</v>
      </c>
      <c r="D107" s="56"/>
      <c r="E107" s="56"/>
      <c r="F107" s="56"/>
      <c r="G107" s="56"/>
      <c r="H107" s="56"/>
      <c r="I107" s="570"/>
      <c r="J107" s="824"/>
    </row>
    <row r="108" spans="2:11" ht="15" customHeight="1">
      <c r="B108" s="586" t="s">
        <v>464</v>
      </c>
      <c r="C108" s="510" t="s">
        <v>426</v>
      </c>
      <c r="D108" s="56"/>
      <c r="E108" s="56"/>
      <c r="F108" s="56"/>
      <c r="G108" s="56"/>
      <c r="H108" s="56"/>
      <c r="I108" s="570"/>
      <c r="J108" s="824"/>
    </row>
    <row r="109" spans="2:11" ht="30" customHeight="1">
      <c r="B109" s="583" t="s">
        <v>45</v>
      </c>
      <c r="C109" s="542" t="s">
        <v>427</v>
      </c>
      <c r="D109" s="56" t="s">
        <v>410</v>
      </c>
      <c r="E109" s="528"/>
      <c r="F109" s="528"/>
      <c r="G109" s="528"/>
      <c r="H109" s="817"/>
      <c r="I109" s="808"/>
      <c r="J109" s="824"/>
    </row>
    <row r="110" spans="2:11" ht="15" customHeight="1">
      <c r="B110" s="583" t="s">
        <v>46</v>
      </c>
      <c r="C110" s="58" t="s">
        <v>428</v>
      </c>
      <c r="D110" s="56" t="s">
        <v>11</v>
      </c>
      <c r="E110" s="505"/>
      <c r="F110" s="505"/>
      <c r="G110" s="505"/>
      <c r="H110" s="819"/>
      <c r="I110" s="820"/>
      <c r="J110" s="824"/>
    </row>
    <row r="111" spans="2:11" ht="30" customHeight="1">
      <c r="B111" s="583" t="s">
        <v>72</v>
      </c>
      <c r="C111" s="542" t="s">
        <v>429</v>
      </c>
      <c r="D111" s="56" t="s">
        <v>410</v>
      </c>
      <c r="E111" s="528"/>
      <c r="F111" s="528"/>
      <c r="G111" s="528"/>
      <c r="H111" s="528"/>
      <c r="I111" s="587"/>
      <c r="J111" s="824"/>
    </row>
    <row r="112" spans="2:11" ht="15" customHeight="1">
      <c r="B112" s="588" t="s">
        <v>144</v>
      </c>
      <c r="C112" s="542" t="s">
        <v>430</v>
      </c>
      <c r="D112" s="511" t="s">
        <v>431</v>
      </c>
      <c r="E112" s="505"/>
      <c r="F112" s="505"/>
      <c r="G112" s="505"/>
      <c r="H112" s="505"/>
      <c r="I112" s="572"/>
      <c r="J112" s="824"/>
    </row>
    <row r="113" spans="2:11" ht="15" customHeight="1">
      <c r="B113" s="583" t="s">
        <v>145</v>
      </c>
      <c r="C113" s="542" t="s">
        <v>432</v>
      </c>
      <c r="D113" s="511" t="s">
        <v>433</v>
      </c>
      <c r="E113" s="505"/>
      <c r="F113" s="505"/>
      <c r="G113" s="505"/>
      <c r="H113" s="505"/>
      <c r="I113" s="572"/>
      <c r="J113" s="824"/>
    </row>
    <row r="114" spans="2:11" ht="15" customHeight="1">
      <c r="B114" s="583" t="s">
        <v>434</v>
      </c>
      <c r="C114" s="542" t="s">
        <v>435</v>
      </c>
      <c r="D114" s="511" t="s">
        <v>436</v>
      </c>
      <c r="E114" s="505"/>
      <c r="F114" s="505"/>
      <c r="G114" s="505"/>
      <c r="H114" s="821"/>
      <c r="I114" s="822"/>
      <c r="J114" s="824"/>
    </row>
    <row r="115" spans="2:11" ht="30" customHeight="1">
      <c r="B115" s="583" t="s">
        <v>437</v>
      </c>
      <c r="C115" s="541" t="s">
        <v>438</v>
      </c>
      <c r="D115" s="514" t="s">
        <v>410</v>
      </c>
      <c r="E115" s="532"/>
      <c r="F115" s="532"/>
      <c r="G115" s="532"/>
      <c r="H115" s="816"/>
      <c r="I115" s="818"/>
      <c r="J115" s="824"/>
    </row>
    <row r="116" spans="2:11" ht="15" customHeight="1">
      <c r="B116" s="585" t="s">
        <v>465</v>
      </c>
      <c r="C116" s="545" t="s">
        <v>466</v>
      </c>
      <c r="D116" s="595"/>
      <c r="E116" s="464"/>
      <c r="F116" s="464"/>
      <c r="G116" s="464"/>
      <c r="H116" s="56"/>
      <c r="I116" s="570"/>
      <c r="J116" s="824"/>
    </row>
    <row r="117" spans="2:11" ht="15" customHeight="1">
      <c r="B117" s="585" t="s">
        <v>467</v>
      </c>
      <c r="C117" s="536" t="s">
        <v>468</v>
      </c>
      <c r="D117" s="509"/>
      <c r="E117" s="56"/>
      <c r="F117" s="56"/>
      <c r="G117" s="56"/>
      <c r="H117" s="56"/>
      <c r="I117" s="570"/>
      <c r="J117" s="824"/>
    </row>
    <row r="118" spans="2:11" ht="20.25" customHeight="1">
      <c r="B118" s="583" t="s">
        <v>45</v>
      </c>
      <c r="C118" s="544" t="s">
        <v>471</v>
      </c>
      <c r="D118" s="515" t="s">
        <v>470</v>
      </c>
      <c r="E118" s="505"/>
      <c r="F118" s="505"/>
      <c r="G118" s="505"/>
      <c r="H118" s="505"/>
      <c r="I118" s="572"/>
      <c r="J118" s="824"/>
    </row>
    <row r="119" spans="2:11" ht="15" customHeight="1">
      <c r="B119" s="583" t="s">
        <v>46</v>
      </c>
      <c r="C119" s="58" t="s">
        <v>444</v>
      </c>
      <c r="D119" s="56" t="s">
        <v>472</v>
      </c>
      <c r="E119" s="505"/>
      <c r="F119" s="505"/>
      <c r="G119" s="505"/>
      <c r="H119" s="505"/>
      <c r="I119" s="572"/>
      <c r="J119" s="824"/>
    </row>
    <row r="120" spans="2:11" ht="15" customHeight="1">
      <c r="B120" s="588" t="s">
        <v>72</v>
      </c>
      <c r="C120" s="58" t="s">
        <v>430</v>
      </c>
      <c r="D120" s="56" t="s">
        <v>431</v>
      </c>
      <c r="E120" s="505"/>
      <c r="F120" s="505"/>
      <c r="G120" s="505"/>
      <c r="H120" s="505"/>
      <c r="I120" s="572"/>
      <c r="J120" s="824"/>
    </row>
    <row r="121" spans="2:11" ht="15" customHeight="1">
      <c r="B121" s="571" t="s">
        <v>927</v>
      </c>
      <c r="C121" s="518" t="s">
        <v>477</v>
      </c>
      <c r="D121" s="56"/>
      <c r="E121" s="56"/>
      <c r="F121" s="56"/>
      <c r="G121" s="56"/>
      <c r="H121" s="56"/>
      <c r="I121" s="570"/>
      <c r="J121" s="824"/>
    </row>
    <row r="122" spans="2:11" ht="15" customHeight="1">
      <c r="B122" s="583" t="s">
        <v>45</v>
      </c>
      <c r="C122" s="58" t="s">
        <v>478</v>
      </c>
      <c r="D122" s="56"/>
      <c r="E122" s="505"/>
      <c r="F122" s="505"/>
      <c r="G122" s="505"/>
      <c r="H122" s="505"/>
      <c r="I122" s="572"/>
      <c r="J122" s="824"/>
    </row>
    <row r="123" spans="2:11" ht="15" customHeight="1">
      <c r="B123" s="583" t="s">
        <v>46</v>
      </c>
      <c r="C123" s="58" t="s">
        <v>469</v>
      </c>
      <c r="D123" s="56" t="s">
        <v>470</v>
      </c>
      <c r="E123" s="505"/>
      <c r="F123" s="505"/>
      <c r="G123" s="505"/>
      <c r="H123" s="505"/>
      <c r="I123" s="572"/>
      <c r="J123" s="824"/>
    </row>
    <row r="124" spans="2:11" ht="15" customHeight="1">
      <c r="B124" s="583" t="s">
        <v>72</v>
      </c>
      <c r="C124" s="544" t="s">
        <v>471</v>
      </c>
      <c r="D124" s="515" t="s">
        <v>470</v>
      </c>
      <c r="E124" s="505"/>
      <c r="F124" s="505"/>
      <c r="G124" s="505"/>
      <c r="H124" s="505"/>
      <c r="I124" s="572"/>
      <c r="J124" s="824"/>
    </row>
    <row r="125" spans="2:11" ht="15" customHeight="1">
      <c r="B125" s="588" t="s">
        <v>144</v>
      </c>
      <c r="C125" s="58" t="s">
        <v>444</v>
      </c>
      <c r="D125" s="56" t="s">
        <v>472</v>
      </c>
      <c r="E125" s="505"/>
      <c r="F125" s="505"/>
      <c r="G125" s="505"/>
      <c r="H125" s="505"/>
      <c r="I125" s="572"/>
      <c r="J125" s="824"/>
    </row>
    <row r="126" spans="2:11" ht="15" customHeight="1">
      <c r="B126" s="492" t="s">
        <v>145</v>
      </c>
      <c r="C126" s="534" t="s">
        <v>430</v>
      </c>
      <c r="D126" s="509" t="s">
        <v>431</v>
      </c>
      <c r="E126" s="505"/>
      <c r="F126" s="505"/>
      <c r="G126" s="505"/>
      <c r="H126" s="505"/>
      <c r="I126" s="572"/>
      <c r="J126" s="824"/>
    </row>
    <row r="127" spans="2:11" ht="33" customHeight="1">
      <c r="B127" s="597" t="s">
        <v>476</v>
      </c>
      <c r="C127" s="531" t="s">
        <v>480</v>
      </c>
      <c r="D127" s="509" t="s">
        <v>934</v>
      </c>
      <c r="E127" s="806">
        <f t="shared" ref="E127:G127" si="10">(E111*E114*10^5/10^6*10)</f>
        <v>0</v>
      </c>
      <c r="F127" s="806">
        <f t="shared" si="10"/>
        <v>0</v>
      </c>
      <c r="G127" s="806">
        <f t="shared" si="10"/>
        <v>0</v>
      </c>
      <c r="H127" s="806">
        <f>(H111*H114*10^5/10^6*10)</f>
        <v>0</v>
      </c>
      <c r="I127" s="806">
        <f>(I111*I114*10^5/10^6*10)</f>
        <v>0</v>
      </c>
      <c r="J127" s="824"/>
      <c r="K127" s="847"/>
    </row>
    <row r="128" spans="2:11" ht="34.5" customHeight="1">
      <c r="B128" s="583" t="s">
        <v>479</v>
      </c>
      <c r="C128" s="541" t="s">
        <v>936</v>
      </c>
      <c r="D128" s="514" t="s">
        <v>420</v>
      </c>
      <c r="E128" s="823">
        <f t="shared" ref="E128:G128" si="11">(E115*E114*10^5/10^6*10)</f>
        <v>0</v>
      </c>
      <c r="F128" s="823">
        <f t="shared" si="11"/>
        <v>0</v>
      </c>
      <c r="G128" s="823">
        <f t="shared" si="11"/>
        <v>0</v>
      </c>
      <c r="H128" s="823">
        <f>(H115*H114*10^5/10^6*10)</f>
        <v>0</v>
      </c>
      <c r="I128" s="823">
        <f>(I115*I114*10^5/10^6*10)</f>
        <v>0</v>
      </c>
      <c r="J128" s="824"/>
    </row>
    <row r="129" spans="2:11" ht="26.25" customHeight="1">
      <c r="B129" s="579" t="s">
        <v>481</v>
      </c>
      <c r="C129" s="531" t="s">
        <v>935</v>
      </c>
      <c r="D129" s="509" t="s">
        <v>410</v>
      </c>
      <c r="E129" s="806">
        <f>(E67+E83+E111)</f>
        <v>0</v>
      </c>
      <c r="F129" s="806">
        <f>(F67+F83+F111)</f>
        <v>0</v>
      </c>
      <c r="G129" s="806">
        <f>(G67+G83+G111)</f>
        <v>0</v>
      </c>
      <c r="H129" s="806">
        <f>(H67+H83+H111)</f>
        <v>0</v>
      </c>
      <c r="I129" s="806">
        <f>(I67+I83+I111)</f>
        <v>0</v>
      </c>
    </row>
    <row r="130" spans="2:11" ht="23.25" customHeight="1">
      <c r="B130" s="579" t="s">
        <v>482</v>
      </c>
      <c r="C130" s="531" t="s">
        <v>483</v>
      </c>
      <c r="D130" s="538" t="s">
        <v>410</v>
      </c>
      <c r="E130" s="548"/>
      <c r="F130" s="548"/>
      <c r="G130" s="548"/>
      <c r="H130" s="804">
        <v>3000</v>
      </c>
      <c r="I130" s="807">
        <v>4000</v>
      </c>
    </row>
    <row r="131" spans="2:11" ht="22.5" customHeight="1">
      <c r="B131" s="576" t="s">
        <v>484</v>
      </c>
      <c r="C131" s="520" t="s">
        <v>485</v>
      </c>
      <c r="D131" s="508"/>
      <c r="E131" s="508"/>
      <c r="F131" s="508"/>
      <c r="G131" s="508"/>
      <c r="H131" s="56"/>
      <c r="I131" s="570"/>
    </row>
    <row r="132" spans="2:11" ht="15" customHeight="1">
      <c r="B132" s="583" t="s">
        <v>45</v>
      </c>
      <c r="C132" s="58" t="s">
        <v>486</v>
      </c>
      <c r="D132" s="56" t="s">
        <v>415</v>
      </c>
      <c r="E132" s="505"/>
      <c r="F132" s="505"/>
      <c r="G132" s="505"/>
      <c r="H132" s="505"/>
      <c r="I132" s="572"/>
    </row>
    <row r="133" spans="2:11" ht="15" customHeight="1">
      <c r="B133" s="583" t="s">
        <v>46</v>
      </c>
      <c r="C133" s="58" t="s">
        <v>487</v>
      </c>
      <c r="D133" s="56" t="s">
        <v>410</v>
      </c>
      <c r="E133" s="505"/>
      <c r="F133" s="505"/>
      <c r="G133" s="505"/>
      <c r="H133" s="505"/>
      <c r="I133" s="572"/>
      <c r="K133" s="847"/>
    </row>
    <row r="134" spans="2:11" ht="15" customHeight="1">
      <c r="B134" s="583" t="s">
        <v>72</v>
      </c>
      <c r="C134" s="58" t="s">
        <v>488</v>
      </c>
      <c r="D134" s="56" t="s">
        <v>489</v>
      </c>
      <c r="E134" s="505"/>
      <c r="F134" s="505"/>
      <c r="G134" s="505"/>
      <c r="H134" s="505"/>
      <c r="I134" s="572"/>
    </row>
    <row r="135" spans="2:11" ht="15" customHeight="1">
      <c r="B135" s="588" t="s">
        <v>144</v>
      </c>
      <c r="C135" s="58" t="s">
        <v>490</v>
      </c>
      <c r="D135" s="56" t="s">
        <v>489</v>
      </c>
      <c r="E135" s="505"/>
      <c r="F135" s="505"/>
      <c r="G135" s="505"/>
      <c r="H135" s="505"/>
      <c r="I135" s="572"/>
    </row>
    <row r="136" spans="2:11" ht="15" customHeight="1">
      <c r="B136" s="492" t="s">
        <v>145</v>
      </c>
      <c r="C136" s="58" t="s">
        <v>473</v>
      </c>
      <c r="D136" s="56" t="s">
        <v>11</v>
      </c>
      <c r="E136" s="505"/>
      <c r="F136" s="505"/>
      <c r="G136" s="505"/>
      <c r="H136" s="505"/>
      <c r="I136" s="572"/>
    </row>
    <row r="137" spans="2:11" ht="15" customHeight="1">
      <c r="B137" s="584" t="s">
        <v>434</v>
      </c>
      <c r="C137" s="541" t="s">
        <v>475</v>
      </c>
      <c r="D137" s="514" t="s">
        <v>410</v>
      </c>
      <c r="E137" s="505"/>
      <c r="F137" s="505"/>
      <c r="G137" s="505"/>
      <c r="H137" s="816">
        <v>0</v>
      </c>
      <c r="I137" s="818">
        <v>0</v>
      </c>
    </row>
    <row r="138" spans="2:11" ht="33" customHeight="1">
      <c r="B138" s="598" t="s">
        <v>491</v>
      </c>
      <c r="C138" s="947" t="s">
        <v>492</v>
      </c>
      <c r="D138" s="948"/>
      <c r="E138" s="549"/>
      <c r="F138" s="549"/>
      <c r="G138" s="549"/>
      <c r="H138" s="521"/>
      <c r="I138" s="599"/>
    </row>
    <row r="139" spans="2:11" ht="15" customHeight="1">
      <c r="B139" s="568" t="s">
        <v>71</v>
      </c>
      <c r="C139" s="522" t="s">
        <v>493</v>
      </c>
      <c r="D139" s="56"/>
      <c r="E139" s="56"/>
      <c r="F139" s="56"/>
      <c r="G139" s="56"/>
      <c r="H139" s="56"/>
      <c r="I139" s="570"/>
    </row>
    <row r="140" spans="2:11" ht="15" customHeight="1">
      <c r="B140" s="492" t="s">
        <v>27</v>
      </c>
      <c r="C140" s="58" t="s">
        <v>494</v>
      </c>
      <c r="D140" s="56"/>
      <c r="E140" s="56"/>
      <c r="F140" s="56"/>
      <c r="G140" s="56"/>
      <c r="H140" s="509"/>
      <c r="I140" s="465"/>
    </row>
    <row r="141" spans="2:11" ht="15" customHeight="1">
      <c r="B141" s="576" t="s">
        <v>495</v>
      </c>
      <c r="C141" s="520" t="s">
        <v>496</v>
      </c>
      <c r="D141" s="56"/>
      <c r="E141" s="528"/>
      <c r="F141" s="528"/>
      <c r="G141" s="528"/>
      <c r="H141" s="528"/>
      <c r="I141" s="587"/>
    </row>
    <row r="142" spans="2:11" ht="28.5" customHeight="1">
      <c r="B142" s="583" t="s">
        <v>45</v>
      </c>
      <c r="C142" s="58" t="s">
        <v>497</v>
      </c>
      <c r="D142" s="56" t="s">
        <v>442</v>
      </c>
      <c r="E142" s="505"/>
      <c r="F142" s="505"/>
      <c r="G142" s="505"/>
      <c r="H142" s="505"/>
      <c r="I142" s="572"/>
    </row>
    <row r="143" spans="2:11" ht="30.75" customHeight="1">
      <c r="B143" s="583" t="s">
        <v>46</v>
      </c>
      <c r="C143" s="58" t="s">
        <v>498</v>
      </c>
      <c r="D143" s="56" t="s">
        <v>442</v>
      </c>
      <c r="E143" s="505"/>
      <c r="F143" s="505"/>
      <c r="G143" s="505"/>
      <c r="H143" s="505"/>
      <c r="I143" s="572"/>
    </row>
    <row r="144" spans="2:11" ht="15" customHeight="1">
      <c r="B144" s="583" t="s">
        <v>72</v>
      </c>
      <c r="C144" s="544" t="s">
        <v>499</v>
      </c>
      <c r="D144" s="515" t="s">
        <v>442</v>
      </c>
      <c r="E144" s="505"/>
      <c r="F144" s="505"/>
      <c r="G144" s="505"/>
      <c r="H144" s="505"/>
      <c r="I144" s="572"/>
    </row>
    <row r="145" spans="2:9" ht="15" customHeight="1">
      <c r="B145" s="588" t="s">
        <v>144</v>
      </c>
      <c r="C145" s="58" t="s">
        <v>500</v>
      </c>
      <c r="D145" s="56" t="s">
        <v>383</v>
      </c>
      <c r="E145" s="505"/>
      <c r="F145" s="505"/>
      <c r="G145" s="505"/>
      <c r="H145" s="505"/>
      <c r="I145" s="572"/>
    </row>
    <row r="146" spans="2:9" ht="15" customHeight="1">
      <c r="B146" s="589" t="s">
        <v>145</v>
      </c>
      <c r="C146" s="58" t="s">
        <v>501</v>
      </c>
      <c r="D146" s="56" t="s">
        <v>383</v>
      </c>
      <c r="E146" s="505"/>
      <c r="F146" s="505"/>
      <c r="G146" s="505"/>
      <c r="H146" s="505"/>
      <c r="I146" s="572"/>
    </row>
    <row r="147" spans="2:9" ht="15" customHeight="1">
      <c r="B147" s="589" t="s">
        <v>434</v>
      </c>
      <c r="C147" s="546" t="s">
        <v>502</v>
      </c>
      <c r="D147" s="56" t="s">
        <v>383</v>
      </c>
      <c r="E147" s="505"/>
      <c r="F147" s="505"/>
      <c r="G147" s="505"/>
      <c r="H147" s="505"/>
      <c r="I147" s="572"/>
    </row>
    <row r="148" spans="2:9" ht="15" customHeight="1">
      <c r="B148" s="583" t="s">
        <v>437</v>
      </c>
      <c r="C148" s="531" t="s">
        <v>413</v>
      </c>
      <c r="D148" s="56" t="s">
        <v>383</v>
      </c>
      <c r="E148" s="505"/>
      <c r="F148" s="505"/>
      <c r="G148" s="505"/>
      <c r="H148" s="505"/>
      <c r="I148" s="572"/>
    </row>
    <row r="149" spans="2:9" ht="15" customHeight="1">
      <c r="B149" s="600" t="s">
        <v>503</v>
      </c>
      <c r="C149" s="534" t="s">
        <v>504</v>
      </c>
      <c r="D149" s="56" t="s">
        <v>383</v>
      </c>
      <c r="E149" s="505"/>
      <c r="F149" s="505"/>
      <c r="G149" s="505"/>
      <c r="H149" s="505"/>
      <c r="I149" s="572"/>
    </row>
    <row r="150" spans="2:9" ht="15" customHeight="1">
      <c r="B150" s="601" t="s">
        <v>505</v>
      </c>
      <c r="C150" s="534" t="s">
        <v>506</v>
      </c>
      <c r="D150" s="56" t="s">
        <v>383</v>
      </c>
      <c r="E150" s="505"/>
      <c r="F150" s="505"/>
      <c r="G150" s="505"/>
      <c r="H150" s="505"/>
      <c r="I150" s="572"/>
    </row>
    <row r="151" spans="2:9" ht="15" customHeight="1">
      <c r="B151" s="601" t="s">
        <v>507</v>
      </c>
      <c r="C151" s="534" t="s">
        <v>508</v>
      </c>
      <c r="D151" s="56" t="s">
        <v>383</v>
      </c>
      <c r="E151" s="505"/>
      <c r="F151" s="505"/>
      <c r="G151" s="505"/>
      <c r="H151" s="505"/>
      <c r="I151" s="572"/>
    </row>
    <row r="152" spans="2:9" ht="15" customHeight="1">
      <c r="B152" s="596" t="s">
        <v>509</v>
      </c>
      <c r="C152" s="520" t="s">
        <v>510</v>
      </c>
      <c r="D152" s="56"/>
      <c r="E152" s="56"/>
      <c r="F152" s="56"/>
      <c r="G152" s="56"/>
      <c r="H152" s="56"/>
      <c r="I152" s="570"/>
    </row>
    <row r="153" spans="2:9" ht="30" customHeight="1">
      <c r="B153" s="583" t="s">
        <v>45</v>
      </c>
      <c r="C153" s="58" t="s">
        <v>497</v>
      </c>
      <c r="D153" s="56" t="s">
        <v>442</v>
      </c>
      <c r="E153" s="505"/>
      <c r="F153" s="505"/>
      <c r="G153" s="505"/>
      <c r="H153" s="505"/>
      <c r="I153" s="572"/>
    </row>
    <row r="154" spans="2:9" ht="30" customHeight="1">
      <c r="B154" s="583" t="s">
        <v>46</v>
      </c>
      <c r="C154" s="58" t="s">
        <v>498</v>
      </c>
      <c r="D154" s="56" t="s">
        <v>442</v>
      </c>
      <c r="E154" s="505"/>
      <c r="F154" s="505"/>
      <c r="G154" s="505"/>
      <c r="H154" s="505"/>
      <c r="I154" s="572"/>
    </row>
    <row r="155" spans="2:9" ht="15" customHeight="1">
      <c r="B155" s="583" t="s">
        <v>72</v>
      </c>
      <c r="C155" s="544" t="s">
        <v>499</v>
      </c>
      <c r="D155" s="515" t="s">
        <v>442</v>
      </c>
      <c r="E155" s="505"/>
      <c r="F155" s="505"/>
      <c r="G155" s="505"/>
      <c r="H155" s="505"/>
      <c r="I155" s="572"/>
    </row>
    <row r="156" spans="2:9" ht="15" customHeight="1">
      <c r="B156" s="583" t="s">
        <v>144</v>
      </c>
      <c r="C156" s="58" t="s">
        <v>500</v>
      </c>
      <c r="D156" s="56" t="s">
        <v>383</v>
      </c>
      <c r="E156" s="505"/>
      <c r="F156" s="505"/>
      <c r="G156" s="505"/>
      <c r="H156" s="505"/>
      <c r="I156" s="572"/>
    </row>
    <row r="157" spans="2:9" ht="15" customHeight="1">
      <c r="B157" s="589" t="s">
        <v>145</v>
      </c>
      <c r="C157" s="58" t="s">
        <v>501</v>
      </c>
      <c r="D157" s="56" t="s">
        <v>383</v>
      </c>
      <c r="E157" s="505"/>
      <c r="F157" s="505"/>
      <c r="G157" s="505"/>
      <c r="H157" s="505"/>
      <c r="I157" s="572"/>
    </row>
    <row r="158" spans="2:9" ht="15" customHeight="1">
      <c r="B158" s="589" t="s">
        <v>434</v>
      </c>
      <c r="C158" s="546" t="s">
        <v>502</v>
      </c>
      <c r="D158" s="56" t="s">
        <v>383</v>
      </c>
      <c r="E158" s="505"/>
      <c r="F158" s="505"/>
      <c r="G158" s="505"/>
      <c r="H158" s="505"/>
      <c r="I158" s="572"/>
    </row>
    <row r="159" spans="2:9" ht="15" customHeight="1">
      <c r="B159" s="583" t="s">
        <v>437</v>
      </c>
      <c r="C159" s="531" t="s">
        <v>413</v>
      </c>
      <c r="D159" s="56"/>
      <c r="E159" s="505"/>
      <c r="F159" s="505"/>
      <c r="G159" s="505"/>
      <c r="H159" s="505"/>
      <c r="I159" s="572"/>
    </row>
    <row r="160" spans="2:9" ht="15" customHeight="1">
      <c r="B160" s="600" t="s">
        <v>503</v>
      </c>
      <c r="C160" s="534" t="s">
        <v>504</v>
      </c>
      <c r="D160" s="56" t="s">
        <v>383</v>
      </c>
      <c r="E160" s="505"/>
      <c r="F160" s="505"/>
      <c r="G160" s="505"/>
      <c r="H160" s="505"/>
      <c r="I160" s="572"/>
    </row>
    <row r="161" spans="2:11" ht="15" customHeight="1">
      <c r="B161" s="602" t="s">
        <v>505</v>
      </c>
      <c r="C161" s="534" t="s">
        <v>506</v>
      </c>
      <c r="D161" s="56" t="s">
        <v>383</v>
      </c>
      <c r="E161" s="505"/>
      <c r="F161" s="505"/>
      <c r="G161" s="505"/>
      <c r="H161" s="505"/>
      <c r="I161" s="572"/>
    </row>
    <row r="162" spans="2:11" ht="15" customHeight="1">
      <c r="B162" s="602" t="s">
        <v>507</v>
      </c>
      <c r="C162" s="534" t="s">
        <v>508</v>
      </c>
      <c r="D162" s="56" t="s">
        <v>383</v>
      </c>
      <c r="E162" s="505"/>
      <c r="F162" s="505"/>
      <c r="G162" s="505"/>
      <c r="H162" s="505"/>
      <c r="I162" s="572"/>
    </row>
    <row r="163" spans="2:11" ht="30.75" customHeight="1">
      <c r="B163" s="596" t="s">
        <v>511</v>
      </c>
      <c r="C163" s="531" t="s">
        <v>512</v>
      </c>
      <c r="D163" s="519" t="s">
        <v>420</v>
      </c>
      <c r="E163" s="590">
        <f t="shared" ref="E163:I163" si="12">(E142*E147+E153*E158)/10^4</f>
        <v>0</v>
      </c>
      <c r="F163" s="590">
        <f t="shared" si="12"/>
        <v>0</v>
      </c>
      <c r="G163" s="590">
        <f t="shared" si="12"/>
        <v>0</v>
      </c>
      <c r="H163" s="590">
        <f t="shared" si="12"/>
        <v>0</v>
      </c>
      <c r="I163" s="590">
        <f t="shared" si="12"/>
        <v>0</v>
      </c>
      <c r="K163" s="847"/>
    </row>
    <row r="164" spans="2:11" ht="30" customHeight="1">
      <c r="B164" s="579" t="s">
        <v>513</v>
      </c>
      <c r="C164" s="531" t="s">
        <v>514</v>
      </c>
      <c r="D164" s="519" t="s">
        <v>420</v>
      </c>
      <c r="E164" s="603">
        <f t="shared" ref="E164:H164" si="13">((E142*E149+E143*E151)+(E153*E160+E154*E162))/10000</f>
        <v>0</v>
      </c>
      <c r="F164" s="603">
        <f t="shared" si="13"/>
        <v>0</v>
      </c>
      <c r="G164" s="603">
        <f t="shared" si="13"/>
        <v>0</v>
      </c>
      <c r="H164" s="603">
        <f t="shared" si="13"/>
        <v>0</v>
      </c>
      <c r="I164" s="603">
        <f>((I142*I149+I143*I151)+(I153*I160+I154*I162))/10000</f>
        <v>0</v>
      </c>
      <c r="K164" s="858"/>
    </row>
    <row r="165" spans="2:11" ht="15" customHeight="1">
      <c r="B165" s="604" t="s">
        <v>515</v>
      </c>
      <c r="C165" s="523" t="s">
        <v>516</v>
      </c>
      <c r="D165" s="56"/>
      <c r="E165" s="56"/>
      <c r="F165" s="56"/>
      <c r="G165" s="56"/>
      <c r="H165" s="56"/>
      <c r="I165" s="570"/>
    </row>
    <row r="166" spans="2:11" ht="15" customHeight="1">
      <c r="B166" s="591" t="s">
        <v>517</v>
      </c>
      <c r="C166" s="517" t="s">
        <v>518</v>
      </c>
      <c r="D166" s="56"/>
      <c r="E166" s="56"/>
      <c r="F166" s="56"/>
      <c r="G166" s="56"/>
      <c r="H166" s="56"/>
      <c r="I166" s="570"/>
    </row>
    <row r="167" spans="2:11" ht="15" customHeight="1">
      <c r="B167" s="583" t="s">
        <v>45</v>
      </c>
      <c r="C167" s="58" t="s">
        <v>519</v>
      </c>
      <c r="D167" s="511" t="s">
        <v>442</v>
      </c>
      <c r="E167" s="505"/>
      <c r="F167" s="505"/>
      <c r="G167" s="505"/>
      <c r="H167" s="505"/>
      <c r="I167" s="572"/>
    </row>
    <row r="168" spans="2:11" ht="30" customHeight="1">
      <c r="B168" s="583" t="s">
        <v>46</v>
      </c>
      <c r="C168" s="544" t="s">
        <v>520</v>
      </c>
      <c r="D168" s="524" t="s">
        <v>442</v>
      </c>
      <c r="E168" s="505"/>
      <c r="F168" s="505"/>
      <c r="G168" s="505"/>
      <c r="H168" s="505"/>
      <c r="I168" s="572"/>
    </row>
    <row r="169" spans="2:11" ht="15" customHeight="1">
      <c r="B169" s="583" t="s">
        <v>72</v>
      </c>
      <c r="C169" s="58" t="s">
        <v>500</v>
      </c>
      <c r="D169" s="516" t="s">
        <v>445</v>
      </c>
      <c r="E169" s="505"/>
      <c r="F169" s="505"/>
      <c r="G169" s="505"/>
      <c r="H169" s="505"/>
      <c r="I169" s="572"/>
    </row>
    <row r="170" spans="2:11" ht="15" customHeight="1">
      <c r="B170" s="588" t="s">
        <v>144</v>
      </c>
      <c r="C170" s="58" t="s">
        <v>521</v>
      </c>
      <c r="D170" s="516" t="s">
        <v>445</v>
      </c>
      <c r="E170" s="505"/>
      <c r="F170" s="505"/>
      <c r="G170" s="505"/>
      <c r="H170" s="505"/>
      <c r="I170" s="572"/>
    </row>
    <row r="171" spans="2:11" ht="15" customHeight="1">
      <c r="B171" s="589" t="s">
        <v>145</v>
      </c>
      <c r="C171" s="58" t="s">
        <v>522</v>
      </c>
      <c r="D171" s="511" t="s">
        <v>523</v>
      </c>
      <c r="E171" s="505"/>
      <c r="F171" s="505"/>
      <c r="G171" s="505"/>
      <c r="H171" s="505"/>
      <c r="I171" s="572"/>
    </row>
    <row r="172" spans="2:11" ht="15" customHeight="1">
      <c r="B172" s="589" t="s">
        <v>434</v>
      </c>
      <c r="C172" s="546" t="s">
        <v>502</v>
      </c>
      <c r="D172" s="516" t="s">
        <v>445</v>
      </c>
      <c r="E172" s="505"/>
      <c r="F172" s="505"/>
      <c r="G172" s="505"/>
      <c r="H172" s="505"/>
      <c r="I172" s="572"/>
    </row>
    <row r="173" spans="2:11" ht="15" customHeight="1">
      <c r="B173" s="583" t="s">
        <v>437</v>
      </c>
      <c r="C173" s="534" t="s">
        <v>413</v>
      </c>
      <c r="D173" s="511" t="s">
        <v>383</v>
      </c>
      <c r="E173" s="505"/>
      <c r="F173" s="505"/>
      <c r="G173" s="505"/>
      <c r="H173" s="505"/>
      <c r="I173" s="572"/>
    </row>
    <row r="174" spans="2:11" ht="15" customHeight="1">
      <c r="B174" s="600" t="s">
        <v>503</v>
      </c>
      <c r="C174" s="58" t="s">
        <v>504</v>
      </c>
      <c r="D174" s="516" t="s">
        <v>445</v>
      </c>
      <c r="E174" s="505"/>
      <c r="F174" s="505"/>
      <c r="G174" s="505"/>
      <c r="H174" s="505"/>
      <c r="I174" s="572"/>
    </row>
    <row r="175" spans="2:11" ht="15" customHeight="1">
      <c r="B175" s="602" t="s">
        <v>505</v>
      </c>
      <c r="C175" s="58" t="s">
        <v>506</v>
      </c>
      <c r="D175" s="516" t="s">
        <v>445</v>
      </c>
      <c r="E175" s="505"/>
      <c r="F175" s="505"/>
      <c r="G175" s="505"/>
      <c r="H175" s="505"/>
      <c r="I175" s="572"/>
    </row>
    <row r="176" spans="2:11" ht="15" customHeight="1">
      <c r="B176" s="602" t="s">
        <v>507</v>
      </c>
      <c r="C176" s="58" t="s">
        <v>508</v>
      </c>
      <c r="D176" s="516" t="s">
        <v>445</v>
      </c>
      <c r="E176" s="505"/>
      <c r="F176" s="505"/>
      <c r="G176" s="505"/>
      <c r="H176" s="505"/>
      <c r="I176" s="572"/>
    </row>
    <row r="177" spans="2:9" ht="15" customHeight="1">
      <c r="B177" s="591" t="s">
        <v>524</v>
      </c>
      <c r="C177" s="517" t="s">
        <v>525</v>
      </c>
      <c r="D177" s="56"/>
      <c r="E177" s="56"/>
      <c r="F177" s="56"/>
      <c r="G177" s="56"/>
      <c r="H177" s="56"/>
      <c r="I177" s="570"/>
    </row>
    <row r="178" spans="2:9" ht="15" customHeight="1">
      <c r="B178" s="583" t="s">
        <v>45</v>
      </c>
      <c r="C178" s="58" t="s">
        <v>519</v>
      </c>
      <c r="D178" s="56" t="s">
        <v>442</v>
      </c>
      <c r="E178" s="528"/>
      <c r="F178" s="528"/>
      <c r="G178" s="528"/>
      <c r="H178" s="505"/>
      <c r="I178" s="572"/>
    </row>
    <row r="179" spans="2:9" ht="32.25" customHeight="1">
      <c r="B179" s="583" t="s">
        <v>46</v>
      </c>
      <c r="C179" s="544" t="s">
        <v>520</v>
      </c>
      <c r="D179" s="524" t="s">
        <v>442</v>
      </c>
      <c r="E179" s="550"/>
      <c r="F179" s="550"/>
      <c r="G179" s="550"/>
      <c r="H179" s="505"/>
      <c r="I179" s="572"/>
    </row>
    <row r="180" spans="2:9" ht="15" customHeight="1">
      <c r="B180" s="583" t="s">
        <v>72</v>
      </c>
      <c r="C180" s="58" t="s">
        <v>500</v>
      </c>
      <c r="D180" s="516" t="s">
        <v>383</v>
      </c>
      <c r="E180" s="551"/>
      <c r="F180" s="551"/>
      <c r="G180" s="551"/>
      <c r="H180" s="505"/>
      <c r="I180" s="572"/>
    </row>
    <row r="181" spans="2:9" ht="15" customHeight="1">
      <c r="B181" s="588" t="s">
        <v>144</v>
      </c>
      <c r="C181" s="58" t="s">
        <v>501</v>
      </c>
      <c r="D181" s="516" t="s">
        <v>383</v>
      </c>
      <c r="E181" s="551"/>
      <c r="F181" s="551"/>
      <c r="G181" s="551"/>
      <c r="H181" s="505"/>
      <c r="I181" s="572"/>
    </row>
    <row r="182" spans="2:9" ht="15" customHeight="1">
      <c r="B182" s="589" t="s">
        <v>145</v>
      </c>
      <c r="C182" s="58" t="s">
        <v>522</v>
      </c>
      <c r="D182" s="56" t="s">
        <v>523</v>
      </c>
      <c r="E182" s="528"/>
      <c r="F182" s="528"/>
      <c r="G182" s="528"/>
      <c r="H182" s="505"/>
      <c r="I182" s="572"/>
    </row>
    <row r="183" spans="2:9" ht="15" customHeight="1">
      <c r="B183" s="589" t="s">
        <v>434</v>
      </c>
      <c r="C183" s="546" t="s">
        <v>502</v>
      </c>
      <c r="D183" s="516" t="s">
        <v>383</v>
      </c>
      <c r="E183" s="551"/>
      <c r="F183" s="551"/>
      <c r="G183" s="551"/>
      <c r="H183" s="505"/>
      <c r="I183" s="572"/>
    </row>
    <row r="184" spans="2:9" ht="15" customHeight="1">
      <c r="B184" s="583" t="s">
        <v>437</v>
      </c>
      <c r="C184" s="534" t="s">
        <v>413</v>
      </c>
      <c r="D184" s="516" t="s">
        <v>383</v>
      </c>
      <c r="E184" s="528"/>
      <c r="F184" s="528"/>
      <c r="G184" s="528"/>
      <c r="H184" s="505"/>
      <c r="I184" s="572"/>
    </row>
    <row r="185" spans="2:9" ht="15" customHeight="1">
      <c r="B185" s="600" t="s">
        <v>503</v>
      </c>
      <c r="C185" s="534" t="s">
        <v>504</v>
      </c>
      <c r="D185" s="516" t="s">
        <v>383</v>
      </c>
      <c r="E185" s="551"/>
      <c r="F185" s="551"/>
      <c r="G185" s="551"/>
      <c r="H185" s="505"/>
      <c r="I185" s="572"/>
    </row>
    <row r="186" spans="2:9" ht="15" customHeight="1">
      <c r="B186" s="601" t="s">
        <v>505</v>
      </c>
      <c r="C186" s="534" t="s">
        <v>506</v>
      </c>
      <c r="D186" s="516" t="s">
        <v>383</v>
      </c>
      <c r="E186" s="551"/>
      <c r="F186" s="551"/>
      <c r="G186" s="551"/>
      <c r="H186" s="505"/>
      <c r="I186" s="572"/>
    </row>
    <row r="187" spans="2:9" ht="15" customHeight="1">
      <c r="B187" s="601" t="s">
        <v>507</v>
      </c>
      <c r="C187" s="534" t="s">
        <v>508</v>
      </c>
      <c r="D187" s="516" t="s">
        <v>383</v>
      </c>
      <c r="E187" s="551"/>
      <c r="F187" s="551"/>
      <c r="G187" s="551"/>
      <c r="H187" s="505"/>
      <c r="I187" s="572"/>
    </row>
    <row r="188" spans="2:9" ht="15" customHeight="1">
      <c r="B188" s="605" t="s">
        <v>526</v>
      </c>
      <c r="C188" s="552" t="s">
        <v>527</v>
      </c>
      <c r="D188" s="56"/>
      <c r="E188" s="56"/>
      <c r="F188" s="56"/>
      <c r="G188" s="56"/>
      <c r="H188" s="56"/>
      <c r="I188" s="570"/>
    </row>
    <row r="189" spans="2:9" ht="15" customHeight="1">
      <c r="B189" s="583" t="s">
        <v>45</v>
      </c>
      <c r="C189" s="534" t="s">
        <v>519</v>
      </c>
      <c r="D189" s="56" t="s">
        <v>442</v>
      </c>
      <c r="E189" s="528"/>
      <c r="F189" s="528"/>
      <c r="G189" s="528"/>
      <c r="H189" s="505"/>
      <c r="I189" s="572"/>
    </row>
    <row r="190" spans="2:9" ht="30" customHeight="1">
      <c r="B190" s="583" t="s">
        <v>46</v>
      </c>
      <c r="C190" s="547" t="s">
        <v>520</v>
      </c>
      <c r="D190" s="524" t="s">
        <v>442</v>
      </c>
      <c r="E190" s="550"/>
      <c r="F190" s="550"/>
      <c r="G190" s="550"/>
      <c r="H190" s="505"/>
      <c r="I190" s="572"/>
    </row>
    <row r="191" spans="2:9" ht="15" customHeight="1">
      <c r="B191" s="583" t="s">
        <v>72</v>
      </c>
      <c r="C191" s="534" t="s">
        <v>500</v>
      </c>
      <c r="D191" s="516" t="s">
        <v>383</v>
      </c>
      <c r="E191" s="551"/>
      <c r="F191" s="551"/>
      <c r="G191" s="551"/>
      <c r="H191" s="505"/>
      <c r="I191" s="572"/>
    </row>
    <row r="192" spans="2:9" ht="15" customHeight="1">
      <c r="B192" s="583" t="s">
        <v>144</v>
      </c>
      <c r="C192" s="534" t="s">
        <v>501</v>
      </c>
      <c r="D192" s="516" t="s">
        <v>383</v>
      </c>
      <c r="E192" s="551"/>
      <c r="F192" s="551"/>
      <c r="G192" s="551"/>
      <c r="H192" s="505"/>
      <c r="I192" s="572"/>
    </row>
    <row r="193" spans="2:9" ht="15" customHeight="1">
      <c r="B193" s="589" t="s">
        <v>145</v>
      </c>
      <c r="C193" s="534" t="s">
        <v>522</v>
      </c>
      <c r="D193" s="56" t="s">
        <v>523</v>
      </c>
      <c r="E193" s="528"/>
      <c r="F193" s="528"/>
      <c r="G193" s="528"/>
      <c r="H193" s="505"/>
      <c r="I193" s="572"/>
    </row>
    <row r="194" spans="2:9" ht="15" customHeight="1">
      <c r="B194" s="589" t="s">
        <v>434</v>
      </c>
      <c r="C194" s="546" t="s">
        <v>502</v>
      </c>
      <c r="D194" s="516" t="s">
        <v>383</v>
      </c>
      <c r="E194" s="551"/>
      <c r="F194" s="551"/>
      <c r="G194" s="551"/>
      <c r="H194" s="505"/>
      <c r="I194" s="572"/>
    </row>
    <row r="195" spans="2:9" ht="15" customHeight="1">
      <c r="B195" s="583" t="s">
        <v>437</v>
      </c>
      <c r="C195" s="534" t="s">
        <v>413</v>
      </c>
      <c r="D195" s="516" t="s">
        <v>383</v>
      </c>
      <c r="E195" s="528"/>
      <c r="F195" s="528"/>
      <c r="G195" s="528"/>
      <c r="H195" s="505"/>
      <c r="I195" s="572"/>
    </row>
    <row r="196" spans="2:9" ht="15" customHeight="1">
      <c r="B196" s="600" t="s">
        <v>503</v>
      </c>
      <c r="C196" s="58" t="s">
        <v>504</v>
      </c>
      <c r="D196" s="516" t="s">
        <v>383</v>
      </c>
      <c r="E196" s="551"/>
      <c r="F196" s="551"/>
      <c r="G196" s="551"/>
      <c r="H196" s="505"/>
      <c r="I196" s="572"/>
    </row>
    <row r="197" spans="2:9" ht="15" customHeight="1">
      <c r="B197" s="602" t="s">
        <v>505</v>
      </c>
      <c r="C197" s="58" t="s">
        <v>506</v>
      </c>
      <c r="D197" s="516" t="s">
        <v>383</v>
      </c>
      <c r="E197" s="551"/>
      <c r="F197" s="551"/>
      <c r="G197" s="551"/>
      <c r="H197" s="505"/>
      <c r="I197" s="572"/>
    </row>
    <row r="198" spans="2:9" ht="15" customHeight="1">
      <c r="B198" s="602" t="s">
        <v>507</v>
      </c>
      <c r="C198" s="58" t="s">
        <v>508</v>
      </c>
      <c r="D198" s="516" t="s">
        <v>383</v>
      </c>
      <c r="E198" s="551"/>
      <c r="F198" s="551"/>
      <c r="G198" s="551"/>
      <c r="H198" s="505"/>
      <c r="I198" s="572"/>
    </row>
    <row r="199" spans="2:9" ht="15" customHeight="1">
      <c r="B199" s="591" t="s">
        <v>528</v>
      </c>
      <c r="C199" s="517" t="s">
        <v>529</v>
      </c>
      <c r="D199" s="56"/>
      <c r="E199" s="56"/>
      <c r="F199" s="56"/>
      <c r="G199" s="56"/>
      <c r="H199" s="56"/>
      <c r="I199" s="570"/>
    </row>
    <row r="200" spans="2:9" ht="15" customHeight="1">
      <c r="B200" s="583" t="s">
        <v>45</v>
      </c>
      <c r="C200" s="58" t="s">
        <v>519</v>
      </c>
      <c r="D200" s="56" t="s">
        <v>442</v>
      </c>
      <c r="E200" s="528"/>
      <c r="F200" s="528"/>
      <c r="G200" s="528"/>
      <c r="H200" s="505"/>
      <c r="I200" s="572"/>
    </row>
    <row r="201" spans="2:9" ht="15" customHeight="1">
      <c r="B201" s="583" t="s">
        <v>46</v>
      </c>
      <c r="C201" s="544" t="s">
        <v>520</v>
      </c>
      <c r="D201" s="524" t="s">
        <v>442</v>
      </c>
      <c r="E201" s="550"/>
      <c r="F201" s="550"/>
      <c r="G201" s="550"/>
      <c r="H201" s="505"/>
      <c r="I201" s="572"/>
    </row>
    <row r="202" spans="2:9" ht="15" customHeight="1">
      <c r="B202" s="583" t="s">
        <v>72</v>
      </c>
      <c r="C202" s="58" t="s">
        <v>500</v>
      </c>
      <c r="D202" s="516" t="s">
        <v>383</v>
      </c>
      <c r="E202" s="551"/>
      <c r="F202" s="551"/>
      <c r="G202" s="551"/>
      <c r="H202" s="505"/>
      <c r="I202" s="572"/>
    </row>
    <row r="203" spans="2:9" ht="15" customHeight="1">
      <c r="B203" s="588" t="s">
        <v>144</v>
      </c>
      <c r="C203" s="58" t="s">
        <v>521</v>
      </c>
      <c r="D203" s="516" t="s">
        <v>445</v>
      </c>
      <c r="E203" s="551"/>
      <c r="F203" s="551"/>
      <c r="G203" s="551"/>
      <c r="H203" s="505"/>
      <c r="I203" s="572"/>
    </row>
    <row r="204" spans="2:9" ht="15" customHeight="1">
      <c r="B204" s="589" t="s">
        <v>145</v>
      </c>
      <c r="C204" s="58" t="s">
        <v>530</v>
      </c>
      <c r="D204" s="56" t="s">
        <v>523</v>
      </c>
      <c r="E204" s="528"/>
      <c r="F204" s="528"/>
      <c r="G204" s="528"/>
      <c r="H204" s="505"/>
      <c r="I204" s="572"/>
    </row>
    <row r="205" spans="2:9" ht="15" customHeight="1">
      <c r="B205" s="589" t="s">
        <v>434</v>
      </c>
      <c r="C205" s="546" t="s">
        <v>502</v>
      </c>
      <c r="D205" s="535" t="s">
        <v>445</v>
      </c>
      <c r="E205" s="551"/>
      <c r="F205" s="551"/>
      <c r="G205" s="551"/>
      <c r="H205" s="505"/>
      <c r="I205" s="572"/>
    </row>
    <row r="206" spans="2:9" ht="15" customHeight="1">
      <c r="B206" s="583" t="s">
        <v>437</v>
      </c>
      <c r="C206" s="534" t="s">
        <v>413</v>
      </c>
      <c r="D206" s="509" t="s">
        <v>579</v>
      </c>
      <c r="E206" s="528"/>
      <c r="F206" s="528"/>
      <c r="G206" s="528"/>
      <c r="H206" s="505"/>
      <c r="I206" s="572"/>
    </row>
    <row r="207" spans="2:9" ht="15" customHeight="1">
      <c r="B207" s="600" t="s">
        <v>503</v>
      </c>
      <c r="C207" s="534" t="s">
        <v>504</v>
      </c>
      <c r="D207" s="535" t="s">
        <v>445</v>
      </c>
      <c r="E207" s="551"/>
      <c r="F207" s="551"/>
      <c r="G207" s="551"/>
      <c r="H207" s="505"/>
      <c r="I207" s="572"/>
    </row>
    <row r="208" spans="2:9" ht="15" customHeight="1">
      <c r="B208" s="601" t="s">
        <v>505</v>
      </c>
      <c r="C208" s="534" t="s">
        <v>506</v>
      </c>
      <c r="D208" s="535" t="s">
        <v>445</v>
      </c>
      <c r="E208" s="551"/>
      <c r="F208" s="551"/>
      <c r="G208" s="551"/>
      <c r="H208" s="505"/>
      <c r="I208" s="572"/>
    </row>
    <row r="209" spans="2:9" ht="15" customHeight="1">
      <c r="B209" s="601" t="s">
        <v>507</v>
      </c>
      <c r="C209" s="534" t="s">
        <v>508</v>
      </c>
      <c r="D209" s="535" t="s">
        <v>445</v>
      </c>
      <c r="E209" s="551"/>
      <c r="F209" s="551"/>
      <c r="G209" s="551"/>
      <c r="H209" s="505"/>
      <c r="I209" s="572"/>
    </row>
    <row r="210" spans="2:9" ht="32.25" customHeight="1">
      <c r="B210" s="596" t="s">
        <v>531</v>
      </c>
      <c r="C210" s="531" t="s">
        <v>532</v>
      </c>
      <c r="D210" s="519" t="s">
        <v>420</v>
      </c>
      <c r="E210" s="606">
        <f t="shared" ref="E210:H210" si="14">(E167*E172+E178*E183+E189*E194+E200*E205)/10^4</f>
        <v>0</v>
      </c>
      <c r="F210" s="606">
        <f t="shared" si="14"/>
        <v>0</v>
      </c>
      <c r="G210" s="606">
        <f t="shared" si="14"/>
        <v>0</v>
      </c>
      <c r="H210" s="809">
        <f t="shared" si="14"/>
        <v>0</v>
      </c>
      <c r="I210" s="809">
        <f>(I167*I172+I178*I183+I189*I194+I200*I205)/10^4</f>
        <v>0</v>
      </c>
    </row>
    <row r="211" spans="2:9" ht="30" customHeight="1">
      <c r="B211" s="579" t="s">
        <v>533</v>
      </c>
      <c r="C211" s="531" t="s">
        <v>534</v>
      </c>
      <c r="D211" s="519" t="s">
        <v>420</v>
      </c>
      <c r="E211" s="603">
        <f t="shared" ref="E211:H211" si="15">(E168*E173+E179*E184+E190*E195+E201*E206)/10000</f>
        <v>0</v>
      </c>
      <c r="F211" s="603">
        <f t="shared" si="15"/>
        <v>0</v>
      </c>
      <c r="G211" s="603">
        <f t="shared" si="15"/>
        <v>0</v>
      </c>
      <c r="H211" s="603">
        <f t="shared" si="15"/>
        <v>0</v>
      </c>
      <c r="I211" s="603">
        <f>(I168*I173+I179*I184+I190*I195+I201*I206)/10000</f>
        <v>0</v>
      </c>
    </row>
    <row r="212" spans="2:9" ht="15" customHeight="1">
      <c r="B212" s="579"/>
      <c r="C212" s="531"/>
      <c r="D212" s="519"/>
      <c r="E212" s="519"/>
      <c r="F212" s="519"/>
      <c r="G212" s="519"/>
      <c r="H212" s="553"/>
      <c r="I212" s="607"/>
    </row>
    <row r="213" spans="2:9" ht="15" customHeight="1">
      <c r="B213" s="626" t="s">
        <v>535</v>
      </c>
      <c r="C213" s="627" t="s">
        <v>536</v>
      </c>
      <c r="D213" s="56"/>
      <c r="E213" s="56"/>
      <c r="F213" s="56"/>
      <c r="G213" s="56"/>
      <c r="H213" s="56"/>
      <c r="I213" s="570"/>
    </row>
    <row r="214" spans="2:9" ht="15" customHeight="1">
      <c r="B214" s="608" t="s">
        <v>537</v>
      </c>
      <c r="C214" s="554" t="s">
        <v>538</v>
      </c>
      <c r="D214" s="509"/>
      <c r="E214" s="56"/>
      <c r="F214" s="56"/>
      <c r="G214" s="56"/>
      <c r="H214" s="56"/>
      <c r="I214" s="570"/>
    </row>
    <row r="215" spans="2:9" ht="15" customHeight="1">
      <c r="B215" s="583" t="s">
        <v>45</v>
      </c>
      <c r="C215" s="534" t="s">
        <v>539</v>
      </c>
      <c r="D215" s="509" t="s">
        <v>540</v>
      </c>
      <c r="E215" s="528"/>
      <c r="F215" s="528"/>
      <c r="G215" s="528"/>
      <c r="H215" s="505"/>
      <c r="I215" s="572"/>
    </row>
    <row r="216" spans="2:9" ht="15" customHeight="1">
      <c r="B216" s="583" t="s">
        <v>46</v>
      </c>
      <c r="C216" s="547" t="s">
        <v>541</v>
      </c>
      <c r="D216" s="525" t="s">
        <v>540</v>
      </c>
      <c r="E216" s="557"/>
      <c r="F216" s="557"/>
      <c r="G216" s="557"/>
      <c r="H216" s="505"/>
      <c r="I216" s="572"/>
    </row>
    <row r="217" spans="2:9" ht="15" customHeight="1">
      <c r="B217" s="583" t="s">
        <v>72</v>
      </c>
      <c r="C217" s="534" t="s">
        <v>501</v>
      </c>
      <c r="D217" s="509" t="s">
        <v>472</v>
      </c>
      <c r="E217" s="528"/>
      <c r="F217" s="528"/>
      <c r="G217" s="528"/>
      <c r="H217" s="505"/>
      <c r="I217" s="572"/>
    </row>
    <row r="218" spans="2:9" ht="15" customHeight="1">
      <c r="B218" s="583" t="s">
        <v>144</v>
      </c>
      <c r="C218" s="534" t="s">
        <v>413</v>
      </c>
      <c r="D218" s="509" t="s">
        <v>472</v>
      </c>
      <c r="E218" s="528"/>
      <c r="F218" s="528"/>
      <c r="G218" s="528"/>
      <c r="H218" s="505"/>
      <c r="I218" s="572"/>
    </row>
    <row r="219" spans="2:9" ht="15" customHeight="1">
      <c r="B219" s="589" t="s">
        <v>542</v>
      </c>
      <c r="C219" s="534" t="s">
        <v>504</v>
      </c>
      <c r="D219" s="509" t="s">
        <v>472</v>
      </c>
      <c r="E219" s="528"/>
      <c r="F219" s="528"/>
      <c r="G219" s="528"/>
      <c r="H219" s="505"/>
      <c r="I219" s="572"/>
    </row>
    <row r="220" spans="2:9" ht="27" customHeight="1">
      <c r="B220" s="589" t="s">
        <v>543</v>
      </c>
      <c r="C220" s="534" t="s">
        <v>544</v>
      </c>
      <c r="D220" s="509" t="s">
        <v>472</v>
      </c>
      <c r="E220" s="528"/>
      <c r="F220" s="528"/>
      <c r="G220" s="528"/>
      <c r="H220" s="505"/>
      <c r="I220" s="572"/>
    </row>
    <row r="221" spans="2:9" ht="29.25" customHeight="1">
      <c r="B221" s="584" t="s">
        <v>545</v>
      </c>
      <c r="C221" s="534" t="s">
        <v>546</v>
      </c>
      <c r="D221" s="509" t="s">
        <v>472</v>
      </c>
      <c r="E221" s="528"/>
      <c r="F221" s="528"/>
      <c r="G221" s="528"/>
      <c r="H221" s="505"/>
      <c r="I221" s="572"/>
    </row>
    <row r="222" spans="2:9" ht="31.5" customHeight="1">
      <c r="B222" s="596" t="s">
        <v>547</v>
      </c>
      <c r="C222" s="534" t="s">
        <v>508</v>
      </c>
      <c r="D222" s="509" t="s">
        <v>472</v>
      </c>
      <c r="E222" s="528"/>
      <c r="F222" s="528"/>
      <c r="G222" s="528"/>
      <c r="H222" s="505"/>
      <c r="I222" s="572"/>
    </row>
    <row r="223" spans="2:9" ht="28.5" customHeight="1">
      <c r="B223" s="608" t="s">
        <v>548</v>
      </c>
      <c r="C223" s="554" t="s">
        <v>549</v>
      </c>
      <c r="D223" s="509"/>
      <c r="E223" s="509"/>
      <c r="F223" s="509"/>
      <c r="G223" s="509"/>
      <c r="H223" s="56"/>
      <c r="I223" s="570"/>
    </row>
    <row r="224" spans="2:9" ht="15" customHeight="1">
      <c r="B224" s="583" t="s">
        <v>45</v>
      </c>
      <c r="C224" s="534" t="s">
        <v>519</v>
      </c>
      <c r="D224" s="509" t="s">
        <v>580</v>
      </c>
      <c r="E224" s="528"/>
      <c r="F224" s="528"/>
      <c r="G224" s="528"/>
      <c r="H224" s="505"/>
      <c r="I224" s="572"/>
    </row>
    <row r="225" spans="2:9" ht="29.25" customHeight="1">
      <c r="B225" s="583" t="s">
        <v>46</v>
      </c>
      <c r="C225" s="547" t="s">
        <v>541</v>
      </c>
      <c r="D225" s="509" t="s">
        <v>580</v>
      </c>
      <c r="E225" s="557"/>
      <c r="F225" s="557"/>
      <c r="G225" s="557"/>
      <c r="H225" s="505"/>
      <c r="I225" s="572"/>
    </row>
    <row r="226" spans="2:9" ht="18" customHeight="1">
      <c r="B226" s="583"/>
      <c r="C226" s="547" t="s">
        <v>581</v>
      </c>
      <c r="D226" s="509" t="s">
        <v>582</v>
      </c>
      <c r="E226" s="557"/>
      <c r="F226" s="557"/>
      <c r="G226" s="557"/>
      <c r="H226" s="505"/>
      <c r="I226" s="572"/>
    </row>
    <row r="227" spans="2:9" ht="15" customHeight="1">
      <c r="B227" s="583" t="s">
        <v>72</v>
      </c>
      <c r="C227" s="534" t="s">
        <v>500</v>
      </c>
      <c r="D227" s="509" t="s">
        <v>383</v>
      </c>
      <c r="E227" s="528"/>
      <c r="F227" s="528"/>
      <c r="G227" s="528"/>
      <c r="H227" s="505"/>
      <c r="I227" s="572"/>
    </row>
    <row r="228" spans="2:9" ht="15" customHeight="1">
      <c r="B228" s="583" t="s">
        <v>144</v>
      </c>
      <c r="C228" s="534" t="s">
        <v>521</v>
      </c>
      <c r="D228" s="509" t="s">
        <v>383</v>
      </c>
      <c r="E228" s="528"/>
      <c r="F228" s="528"/>
      <c r="G228" s="528"/>
      <c r="H228" s="505"/>
      <c r="I228" s="572"/>
    </row>
    <row r="229" spans="2:9" ht="15" customHeight="1">
      <c r="B229" s="589" t="s">
        <v>145</v>
      </c>
      <c r="C229" s="534" t="s">
        <v>413</v>
      </c>
      <c r="D229" s="509" t="s">
        <v>383</v>
      </c>
      <c r="E229" s="528"/>
      <c r="F229" s="528"/>
      <c r="G229" s="528"/>
      <c r="H229" s="505"/>
      <c r="I229" s="572"/>
    </row>
    <row r="230" spans="2:9" ht="15" customHeight="1">
      <c r="B230" s="589" t="s">
        <v>550</v>
      </c>
      <c r="C230" s="534" t="s">
        <v>504</v>
      </c>
      <c r="D230" s="509" t="s">
        <v>383</v>
      </c>
      <c r="E230" s="528"/>
      <c r="F230" s="528"/>
      <c r="G230" s="528"/>
      <c r="H230" s="505"/>
      <c r="I230" s="572"/>
    </row>
    <row r="231" spans="2:9" ht="15" customHeight="1">
      <c r="B231" s="584" t="s">
        <v>551</v>
      </c>
      <c r="C231" s="534" t="s">
        <v>552</v>
      </c>
      <c r="D231" s="509" t="s">
        <v>383</v>
      </c>
      <c r="E231" s="528"/>
      <c r="F231" s="528"/>
      <c r="G231" s="528"/>
      <c r="H231" s="505"/>
      <c r="I231" s="572"/>
    </row>
    <row r="232" spans="2:9" ht="33.75" customHeight="1">
      <c r="B232" s="596" t="s">
        <v>553</v>
      </c>
      <c r="C232" s="534" t="s">
        <v>508</v>
      </c>
      <c r="D232" s="509" t="s">
        <v>383</v>
      </c>
      <c r="E232" s="528"/>
      <c r="F232" s="528"/>
      <c r="G232" s="528"/>
      <c r="H232" s="505"/>
      <c r="I232" s="572"/>
    </row>
    <row r="233" spans="2:9" ht="28.5" customHeight="1">
      <c r="B233" s="597" t="s">
        <v>554</v>
      </c>
      <c r="C233" s="558" t="s">
        <v>555</v>
      </c>
      <c r="D233" s="537" t="s">
        <v>420</v>
      </c>
      <c r="E233" s="609">
        <f>((E216*E218*10^5)+(E225*E229*10^3))/10^7</f>
        <v>0</v>
      </c>
      <c r="F233" s="609">
        <f t="shared" ref="F233:I233" si="16">((F216*F218*10^5)+(F225*F229*10^3))/10^7</f>
        <v>0</v>
      </c>
      <c r="G233" s="609">
        <f t="shared" si="16"/>
        <v>0</v>
      </c>
      <c r="H233" s="609">
        <f t="shared" si="16"/>
        <v>0</v>
      </c>
      <c r="I233" s="609">
        <f t="shared" si="16"/>
        <v>0</v>
      </c>
    </row>
    <row r="234" spans="2:9" ht="15" customHeight="1">
      <c r="B234" s="610"/>
      <c r="C234" s="555"/>
      <c r="D234" s="556"/>
      <c r="E234" s="556"/>
      <c r="F234" s="556"/>
      <c r="G234" s="556"/>
      <c r="H234" s="519"/>
      <c r="I234" s="611"/>
    </row>
    <row r="235" spans="2:9" ht="15" customHeight="1">
      <c r="B235" s="579" t="s">
        <v>556</v>
      </c>
      <c r="C235" s="531" t="s">
        <v>557</v>
      </c>
      <c r="D235" s="509"/>
      <c r="E235" s="56"/>
      <c r="F235" s="56"/>
      <c r="G235" s="56"/>
      <c r="H235" s="56"/>
      <c r="I235" s="570"/>
    </row>
    <row r="236" spans="2:9" ht="15" customHeight="1">
      <c r="B236" s="576" t="s">
        <v>558</v>
      </c>
      <c r="C236" s="520" t="s">
        <v>559</v>
      </c>
      <c r="D236" s="56"/>
      <c r="E236" s="56"/>
      <c r="F236" s="56"/>
      <c r="G236" s="56"/>
      <c r="H236" s="56"/>
      <c r="I236" s="570"/>
    </row>
    <row r="237" spans="2:9" ht="15" customHeight="1">
      <c r="B237" s="583" t="s">
        <v>45</v>
      </c>
      <c r="C237" s="58" t="s">
        <v>560</v>
      </c>
      <c r="D237" s="56"/>
      <c r="E237" s="528"/>
      <c r="F237" s="528"/>
      <c r="G237" s="528"/>
      <c r="H237" s="505"/>
      <c r="I237" s="572"/>
    </row>
    <row r="238" spans="2:9" ht="15" customHeight="1">
      <c r="B238" s="583" t="s">
        <v>46</v>
      </c>
      <c r="C238" s="58" t="s">
        <v>500</v>
      </c>
      <c r="D238" s="56" t="s">
        <v>383</v>
      </c>
      <c r="E238" s="528"/>
      <c r="F238" s="528"/>
      <c r="G238" s="528"/>
      <c r="H238" s="505"/>
      <c r="I238" s="572"/>
    </row>
    <row r="239" spans="2:9" ht="15" customHeight="1">
      <c r="B239" s="583" t="s">
        <v>72</v>
      </c>
      <c r="C239" s="58" t="s">
        <v>519</v>
      </c>
      <c r="D239" s="56" t="s">
        <v>442</v>
      </c>
      <c r="E239" s="528"/>
      <c r="F239" s="528"/>
      <c r="G239" s="528"/>
      <c r="H239" s="505"/>
      <c r="I239" s="572"/>
    </row>
    <row r="240" spans="2:9" ht="15" customHeight="1">
      <c r="B240" s="588" t="s">
        <v>144</v>
      </c>
      <c r="C240" s="544" t="s">
        <v>520</v>
      </c>
      <c r="D240" s="524" t="s">
        <v>442</v>
      </c>
      <c r="E240" s="550"/>
      <c r="F240" s="550"/>
      <c r="G240" s="550"/>
      <c r="H240" s="505"/>
      <c r="I240" s="572"/>
    </row>
    <row r="241" spans="2:9" ht="15" customHeight="1">
      <c r="B241" s="589" t="s">
        <v>145</v>
      </c>
      <c r="C241" s="58" t="s">
        <v>561</v>
      </c>
      <c r="D241" s="56" t="s">
        <v>383</v>
      </c>
      <c r="E241" s="528"/>
      <c r="F241" s="528"/>
      <c r="G241" s="528"/>
      <c r="H241" s="505"/>
      <c r="I241" s="572"/>
    </row>
    <row r="242" spans="2:9" ht="15" customHeight="1">
      <c r="B242" s="589" t="s">
        <v>434</v>
      </c>
      <c r="C242" s="58" t="s">
        <v>562</v>
      </c>
      <c r="D242" s="56" t="s">
        <v>383</v>
      </c>
      <c r="E242" s="528"/>
      <c r="F242" s="528"/>
      <c r="G242" s="528"/>
      <c r="H242" s="505"/>
      <c r="I242" s="572"/>
    </row>
    <row r="243" spans="2:9" ht="15" customHeight="1">
      <c r="B243" s="576" t="s">
        <v>563</v>
      </c>
      <c r="C243" s="520" t="s">
        <v>564</v>
      </c>
      <c r="D243" s="56"/>
      <c r="E243" s="56"/>
      <c r="F243" s="56"/>
      <c r="G243" s="56"/>
      <c r="H243" s="56"/>
      <c r="I243" s="570"/>
    </row>
    <row r="244" spans="2:9" ht="15" customHeight="1">
      <c r="B244" s="583" t="s">
        <v>45</v>
      </c>
      <c r="C244" s="58" t="s">
        <v>565</v>
      </c>
      <c r="D244" s="56"/>
      <c r="E244" s="528"/>
      <c r="F244" s="528"/>
      <c r="G244" s="528"/>
      <c r="H244" s="505"/>
      <c r="I244" s="572"/>
    </row>
    <row r="245" spans="2:9" ht="15" customHeight="1">
      <c r="B245" s="583" t="s">
        <v>46</v>
      </c>
      <c r="C245" s="58" t="s">
        <v>500</v>
      </c>
      <c r="D245" s="516" t="s">
        <v>445</v>
      </c>
      <c r="E245" s="551"/>
      <c r="F245" s="551"/>
      <c r="G245" s="551"/>
      <c r="H245" s="505"/>
      <c r="I245" s="572"/>
    </row>
    <row r="246" spans="2:9" ht="15" customHeight="1">
      <c r="B246" s="583" t="s">
        <v>72</v>
      </c>
      <c r="C246" s="58" t="s">
        <v>519</v>
      </c>
      <c r="D246" s="56" t="s">
        <v>442</v>
      </c>
      <c r="E246" s="528"/>
      <c r="F246" s="528"/>
      <c r="G246" s="528"/>
      <c r="H246" s="505"/>
      <c r="I246" s="572"/>
    </row>
    <row r="247" spans="2:9" ht="15" customHeight="1">
      <c r="B247" s="588" t="s">
        <v>144</v>
      </c>
      <c r="C247" s="544" t="s">
        <v>520</v>
      </c>
      <c r="D247" s="524" t="s">
        <v>442</v>
      </c>
      <c r="E247" s="550"/>
      <c r="F247" s="550"/>
      <c r="G247" s="550"/>
      <c r="H247" s="505"/>
      <c r="I247" s="572"/>
    </row>
    <row r="248" spans="2:9" ht="15" customHeight="1">
      <c r="B248" s="589" t="s">
        <v>145</v>
      </c>
      <c r="C248" s="58" t="s">
        <v>530</v>
      </c>
      <c r="D248" s="56" t="s">
        <v>447</v>
      </c>
      <c r="E248" s="528"/>
      <c r="F248" s="528"/>
      <c r="G248" s="528"/>
      <c r="H248" s="505"/>
      <c r="I248" s="572"/>
    </row>
    <row r="249" spans="2:9" ht="15" customHeight="1">
      <c r="B249" s="589" t="s">
        <v>434</v>
      </c>
      <c r="C249" s="58" t="s">
        <v>561</v>
      </c>
      <c r="D249" s="516" t="s">
        <v>445</v>
      </c>
      <c r="E249" s="551"/>
      <c r="F249" s="551"/>
      <c r="G249" s="551"/>
      <c r="H249" s="505"/>
      <c r="I249" s="572"/>
    </row>
    <row r="250" spans="2:9" ht="15" customHeight="1">
      <c r="B250" s="589" t="s">
        <v>434</v>
      </c>
      <c r="C250" s="58" t="s">
        <v>562</v>
      </c>
      <c r="D250" s="516" t="s">
        <v>445</v>
      </c>
      <c r="E250" s="551"/>
      <c r="F250" s="551"/>
      <c r="G250" s="551"/>
      <c r="H250" s="505"/>
      <c r="I250" s="572"/>
    </row>
    <row r="251" spans="2:9" ht="15" customHeight="1">
      <c r="B251" s="576" t="s">
        <v>566</v>
      </c>
      <c r="C251" s="520" t="s">
        <v>567</v>
      </c>
      <c r="D251" s="56"/>
      <c r="E251" s="56"/>
      <c r="F251" s="56"/>
      <c r="G251" s="56"/>
      <c r="H251" s="56"/>
      <c r="I251" s="570"/>
    </row>
    <row r="252" spans="2:9" ht="15" customHeight="1">
      <c r="B252" s="583" t="s">
        <v>45</v>
      </c>
      <c r="C252" s="58" t="s">
        <v>568</v>
      </c>
      <c r="D252" s="56"/>
      <c r="E252" s="528"/>
      <c r="F252" s="528"/>
      <c r="G252" s="528"/>
      <c r="H252" s="505"/>
      <c r="I252" s="572"/>
    </row>
    <row r="253" spans="2:9" ht="15" customHeight="1">
      <c r="B253" s="583" t="s">
        <v>46</v>
      </c>
      <c r="C253" s="58" t="s">
        <v>500</v>
      </c>
      <c r="D253" s="56" t="s">
        <v>472</v>
      </c>
      <c r="E253" s="528"/>
      <c r="F253" s="528"/>
      <c r="G253" s="528"/>
      <c r="H253" s="505"/>
      <c r="I253" s="572"/>
    </row>
    <row r="254" spans="2:9" ht="15" customHeight="1">
      <c r="B254" s="583" t="s">
        <v>72</v>
      </c>
      <c r="C254" s="58" t="s">
        <v>539</v>
      </c>
      <c r="D254" s="56" t="s">
        <v>540</v>
      </c>
      <c r="E254" s="528"/>
      <c r="F254" s="528"/>
      <c r="G254" s="528"/>
      <c r="H254" s="505"/>
      <c r="I254" s="572"/>
    </row>
    <row r="255" spans="2:9" ht="15" customHeight="1">
      <c r="B255" s="588" t="s">
        <v>144</v>
      </c>
      <c r="C255" s="544" t="s">
        <v>520</v>
      </c>
      <c r="D255" s="524" t="s">
        <v>540</v>
      </c>
      <c r="E255" s="550"/>
      <c r="F255" s="550"/>
      <c r="G255" s="550"/>
      <c r="H255" s="505"/>
      <c r="I255" s="572"/>
    </row>
    <row r="256" spans="2:9" ht="15" customHeight="1">
      <c r="B256" s="589" t="s">
        <v>145</v>
      </c>
      <c r="C256" s="58" t="s">
        <v>561</v>
      </c>
      <c r="D256" s="56" t="s">
        <v>472</v>
      </c>
      <c r="E256" s="528"/>
      <c r="F256" s="528"/>
      <c r="G256" s="528"/>
      <c r="H256" s="505"/>
      <c r="I256" s="572"/>
    </row>
    <row r="257" spans="2:11" ht="15" customHeight="1">
      <c r="B257" s="589" t="s">
        <v>434</v>
      </c>
      <c r="C257" s="58" t="s">
        <v>562</v>
      </c>
      <c r="D257" s="56" t="s">
        <v>472</v>
      </c>
      <c r="E257" s="528"/>
      <c r="F257" s="528"/>
      <c r="G257" s="528"/>
      <c r="H257" s="505"/>
      <c r="I257" s="572"/>
    </row>
    <row r="258" spans="2:11" ht="15" customHeight="1">
      <c r="B258" s="583" t="s">
        <v>569</v>
      </c>
      <c r="C258" s="520" t="s">
        <v>529</v>
      </c>
      <c r="D258" s="56"/>
      <c r="E258" s="56"/>
      <c r="F258" s="56"/>
      <c r="G258" s="56"/>
      <c r="H258" s="56"/>
      <c r="I258" s="570"/>
    </row>
    <row r="259" spans="2:11" ht="15" customHeight="1">
      <c r="B259" s="583" t="s">
        <v>45</v>
      </c>
      <c r="C259" s="58" t="s">
        <v>570</v>
      </c>
      <c r="D259" s="56"/>
      <c r="E259" s="528"/>
      <c r="F259" s="528"/>
      <c r="G259" s="528"/>
      <c r="H259" s="505"/>
      <c r="I259" s="572"/>
    </row>
    <row r="260" spans="2:11" ht="15" customHeight="1">
      <c r="B260" s="583" t="s">
        <v>46</v>
      </c>
      <c r="C260" s="58" t="s">
        <v>571</v>
      </c>
      <c r="D260" s="516"/>
      <c r="E260" s="551"/>
      <c r="F260" s="551"/>
      <c r="G260" s="551"/>
      <c r="H260" s="505"/>
      <c r="I260" s="572"/>
    </row>
    <row r="261" spans="2:11" ht="15" customHeight="1">
      <c r="B261" s="583" t="s">
        <v>72</v>
      </c>
      <c r="C261" s="58" t="s">
        <v>500</v>
      </c>
      <c r="D261" s="56" t="s">
        <v>383</v>
      </c>
      <c r="E261" s="528"/>
      <c r="F261" s="528"/>
      <c r="G261" s="528"/>
      <c r="H261" s="505"/>
      <c r="I261" s="572"/>
    </row>
    <row r="262" spans="2:11" ht="15" customHeight="1">
      <c r="B262" s="583" t="s">
        <v>144</v>
      </c>
      <c r="C262" s="58" t="s">
        <v>572</v>
      </c>
      <c r="D262" s="56" t="s">
        <v>442</v>
      </c>
      <c r="E262" s="528"/>
      <c r="F262" s="528"/>
      <c r="G262" s="528"/>
      <c r="H262" s="505"/>
      <c r="I262" s="572"/>
    </row>
    <row r="263" spans="2:11" ht="15" customHeight="1">
      <c r="B263" s="589" t="s">
        <v>145</v>
      </c>
      <c r="C263" s="544" t="s">
        <v>520</v>
      </c>
      <c r="D263" s="524" t="s">
        <v>442</v>
      </c>
      <c r="E263" s="550"/>
      <c r="F263" s="550"/>
      <c r="G263" s="550"/>
      <c r="H263" s="505"/>
      <c r="I263" s="572"/>
    </row>
    <row r="264" spans="2:11" ht="15" customHeight="1">
      <c r="B264" s="589" t="s">
        <v>434</v>
      </c>
      <c r="C264" s="58" t="s">
        <v>522</v>
      </c>
      <c r="D264" s="56" t="s">
        <v>447</v>
      </c>
      <c r="E264" s="528"/>
      <c r="F264" s="528"/>
      <c r="G264" s="528"/>
      <c r="H264" s="505"/>
      <c r="I264" s="572"/>
    </row>
    <row r="265" spans="2:11" ht="15" customHeight="1">
      <c r="B265" s="583" t="s">
        <v>437</v>
      </c>
      <c r="C265" s="58" t="s">
        <v>561</v>
      </c>
      <c r="D265" s="56" t="s">
        <v>383</v>
      </c>
      <c r="E265" s="528"/>
      <c r="F265" s="528"/>
      <c r="G265" s="528"/>
      <c r="H265" s="505"/>
      <c r="I265" s="572"/>
    </row>
    <row r="266" spans="2:11" ht="15" customHeight="1">
      <c r="B266" s="584" t="s">
        <v>474</v>
      </c>
      <c r="C266" s="58" t="s">
        <v>573</v>
      </c>
      <c r="D266" s="56" t="s">
        <v>412</v>
      </c>
      <c r="E266" s="528"/>
      <c r="F266" s="528"/>
      <c r="G266" s="528"/>
      <c r="H266" s="505"/>
      <c r="I266" s="572"/>
    </row>
    <row r="267" spans="2:11" ht="27.75" customHeight="1">
      <c r="B267" s="519" t="s">
        <v>574</v>
      </c>
      <c r="C267" s="531" t="s">
        <v>575</v>
      </c>
      <c r="D267" s="519" t="s">
        <v>420</v>
      </c>
      <c r="E267" s="759" t="e">
        <f>K256=(E240*E242+E247*E250/D248+E255*E257)/10^4</f>
        <v>#VALUE!</v>
      </c>
      <c r="F267" s="759" t="e">
        <f>L256=(F240*F242+F247*F250/D248+F255*F257)/10^4</f>
        <v>#VALUE!</v>
      </c>
      <c r="G267" s="759" t="e">
        <f>M256=(G240*G242+G247*G250/D248+G255*G257)/10^4</f>
        <v>#VALUE!</v>
      </c>
      <c r="H267" s="759" t="e">
        <f>N256=(H240*H242+H247*H250/D248+H255*H257)/10^4</f>
        <v>#VALUE!</v>
      </c>
      <c r="I267" s="759" t="e">
        <f>O256=(I240*I242+I247*I250/D248+I255*I257)/10^4</f>
        <v>#VALUE!</v>
      </c>
      <c r="K267" s="858"/>
    </row>
    <row r="268" spans="2:11" ht="27.75" customHeight="1">
      <c r="B268" s="538" t="s">
        <v>847</v>
      </c>
      <c r="C268" s="546" t="s">
        <v>959</v>
      </c>
      <c r="D268" s="538" t="s">
        <v>410</v>
      </c>
      <c r="E268" s="759"/>
      <c r="F268" s="759"/>
      <c r="G268" s="759"/>
      <c r="H268" s="760"/>
      <c r="I268" s="760"/>
      <c r="K268" s="858"/>
    </row>
    <row r="269" spans="2:11" ht="15" customHeight="1">
      <c r="B269" s="952" t="s">
        <v>771</v>
      </c>
      <c r="C269" s="952"/>
      <c r="D269" s="952"/>
      <c r="E269" s="952"/>
      <c r="F269" s="952"/>
      <c r="G269" s="952"/>
      <c r="H269" s="952"/>
      <c r="I269" s="952"/>
    </row>
    <row r="270" spans="2:11" ht="15" customHeight="1">
      <c r="B270" s="952"/>
      <c r="C270" s="952"/>
      <c r="D270" s="952"/>
      <c r="E270" s="952"/>
      <c r="F270" s="952"/>
      <c r="G270" s="952"/>
      <c r="H270" s="952"/>
      <c r="I270" s="952"/>
    </row>
    <row r="271" spans="2:11" ht="15" customHeight="1">
      <c r="B271" s="952"/>
      <c r="C271" s="952"/>
      <c r="D271" s="952"/>
      <c r="E271" s="952"/>
      <c r="F271" s="952"/>
      <c r="G271" s="952"/>
      <c r="H271" s="952"/>
      <c r="I271" s="952"/>
    </row>
    <row r="272" spans="2:11" ht="15" customHeight="1">
      <c r="B272" s="952"/>
      <c r="C272" s="952"/>
      <c r="D272" s="952"/>
      <c r="E272" s="952"/>
      <c r="F272" s="952"/>
      <c r="G272" s="952"/>
      <c r="H272" s="952"/>
      <c r="I272" s="952"/>
    </row>
    <row r="273" spans="2:9" ht="15" customHeight="1">
      <c r="B273" s="952"/>
      <c r="C273" s="952"/>
      <c r="D273" s="952"/>
      <c r="E273" s="952"/>
      <c r="F273" s="952"/>
      <c r="G273" s="952"/>
      <c r="H273" s="952"/>
      <c r="I273" s="952"/>
    </row>
    <row r="274" spans="2:9" ht="15" customHeight="1">
      <c r="B274" s="755"/>
      <c r="C274" s="753"/>
      <c r="D274" s="754"/>
      <c r="E274" s="755"/>
      <c r="F274" s="754"/>
      <c r="G274" s="754"/>
      <c r="H274" s="122"/>
      <c r="I274" s="122"/>
    </row>
    <row r="275" spans="2:9" ht="15" customHeight="1">
      <c r="B275" s="755"/>
      <c r="C275" s="753"/>
      <c r="D275" s="754"/>
      <c r="E275" s="122"/>
      <c r="F275" s="753"/>
      <c r="G275" s="753"/>
      <c r="H275" s="944" t="s">
        <v>774</v>
      </c>
      <c r="I275" s="944"/>
    </row>
    <row r="276" spans="2:9" ht="15" customHeight="1">
      <c r="B276" s="945" t="s">
        <v>772</v>
      </c>
      <c r="C276" s="945"/>
      <c r="D276" s="754"/>
      <c r="E276" s="755"/>
      <c r="F276" s="754"/>
      <c r="G276" s="754"/>
      <c r="H276" s="122"/>
      <c r="I276" s="122"/>
    </row>
    <row r="277" spans="2:9" ht="15" customHeight="1">
      <c r="B277" s="755"/>
      <c r="C277" s="756"/>
      <c r="D277" s="754"/>
      <c r="E277" s="755"/>
      <c r="F277" s="754"/>
      <c r="G277" s="754"/>
      <c r="H277" s="122"/>
      <c r="I277" s="122"/>
    </row>
    <row r="278" spans="2:9" ht="15" customHeight="1">
      <c r="B278" s="946" t="s">
        <v>773</v>
      </c>
      <c r="C278" s="946"/>
      <c r="D278" s="754"/>
      <c r="E278" s="755"/>
      <c r="F278" s="754"/>
      <c r="G278" s="754"/>
      <c r="H278" s="122"/>
      <c r="I278" s="122"/>
    </row>
    <row r="279" spans="2:9" ht="15" customHeight="1">
      <c r="B279" s="758"/>
      <c r="C279" s="757"/>
      <c r="D279" s="757"/>
      <c r="E279" s="758"/>
      <c r="F279" s="757"/>
      <c r="G279" s="757"/>
      <c r="H279" s="122"/>
      <c r="I279" s="122"/>
    </row>
  </sheetData>
  <mergeCells count="6">
    <mergeCell ref="H275:I275"/>
    <mergeCell ref="B276:C276"/>
    <mergeCell ref="B278:C278"/>
    <mergeCell ref="C138:D138"/>
    <mergeCell ref="E4:G4"/>
    <mergeCell ref="B269:I273"/>
  </mergeCells>
  <conditionalFormatting sqref="H141:I162 H235:I266 H7:I7 E31:G31 E36:G36 E41:G41 E46:G46 E50:G50 E66:G76 H61:I76 H79:I96 H165:I209 H212:I232 C210:I210 E211:I211 E233:I233 H29:I59 H9:I24 H107:I139 E163:I164 H26:I27 I25 E60:I60 E77:I78 E105:I105 H268:I268">
    <cfRule type="cellIs" dxfId="59" priority="81" operator="equal">
      <formula>"NA"</formula>
    </cfRule>
    <cfRule type="cellIs" dxfId="58" priority="82" operator="equal">
      <formula>"NA"</formula>
    </cfRule>
  </conditionalFormatting>
  <conditionalFormatting sqref="C211:D211 C233:D233 H140 C105:D105 C164:D164">
    <cfRule type="cellIs" dxfId="57" priority="85" operator="equal">
      <formula>"NA"</formula>
    </cfRule>
    <cfRule type="cellIs" dxfId="56" priority="86" operator="equal">
      <formula>"NA"</formula>
    </cfRule>
  </conditionalFormatting>
  <conditionalFormatting sqref="C163:D163">
    <cfRule type="cellIs" dxfId="55" priority="83" operator="equal">
      <formula>"NA"</formula>
    </cfRule>
    <cfRule type="cellIs" dxfId="54" priority="84" operator="equal">
      <formula>"NA"</formula>
    </cfRule>
  </conditionalFormatting>
  <conditionalFormatting sqref="E82:G86">
    <cfRule type="cellIs" dxfId="53" priority="63" operator="equal">
      <formula>"NA"</formula>
    </cfRule>
    <cfRule type="cellIs" dxfId="52" priority="64" operator="equal">
      <formula>"NA"</formula>
    </cfRule>
  </conditionalFormatting>
  <conditionalFormatting sqref="E90:G92">
    <cfRule type="cellIs" dxfId="51" priority="61" operator="equal">
      <formula>"NA"</formula>
    </cfRule>
    <cfRule type="cellIs" dxfId="50" priority="62" operator="equal">
      <formula>"NA"</formula>
    </cfRule>
  </conditionalFormatting>
  <conditionalFormatting sqref="E94:G96">
    <cfRule type="cellIs" dxfId="49" priority="59" operator="equal">
      <formula>"NA"</formula>
    </cfRule>
    <cfRule type="cellIs" dxfId="48" priority="60" operator="equal">
      <formula>"NA"</formula>
    </cfRule>
  </conditionalFormatting>
  <conditionalFormatting sqref="E110:E114">
    <cfRule type="cellIs" dxfId="47" priority="57" operator="equal">
      <formula>"NA"</formula>
    </cfRule>
    <cfRule type="cellIs" dxfId="46" priority="58" operator="equal">
      <formula>"NA"</formula>
    </cfRule>
  </conditionalFormatting>
  <conditionalFormatting sqref="F110:G114">
    <cfRule type="cellIs" dxfId="45" priority="55" operator="equal">
      <formula>"NA"</formula>
    </cfRule>
    <cfRule type="cellIs" dxfId="44" priority="56" operator="equal">
      <formula>"NA"</formula>
    </cfRule>
  </conditionalFormatting>
  <conditionalFormatting sqref="E167:G176">
    <cfRule type="cellIs" dxfId="43" priority="37" operator="equal">
      <formula>"NA"</formula>
    </cfRule>
    <cfRule type="cellIs" dxfId="42" priority="38" operator="equal">
      <formula>"NA"</formula>
    </cfRule>
  </conditionalFormatting>
  <conditionalFormatting sqref="E132:G137">
    <cfRule type="cellIs" dxfId="41" priority="43" operator="equal">
      <formula>"NA"</formula>
    </cfRule>
    <cfRule type="cellIs" dxfId="40" priority="44" operator="equal">
      <formula>"NA"</formula>
    </cfRule>
  </conditionalFormatting>
  <conditionalFormatting sqref="E142:G151">
    <cfRule type="cellIs" dxfId="39" priority="41" operator="equal">
      <formula>"NA"</formula>
    </cfRule>
    <cfRule type="cellIs" dxfId="38" priority="42" operator="equal">
      <formula>"NA"</formula>
    </cfRule>
  </conditionalFormatting>
  <conditionalFormatting sqref="E153:G162">
    <cfRule type="cellIs" dxfId="37" priority="39" operator="equal">
      <formula>"NA"</formula>
    </cfRule>
    <cfRule type="cellIs" dxfId="36" priority="40" operator="equal">
      <formula>"NA"</formula>
    </cfRule>
  </conditionalFormatting>
  <conditionalFormatting sqref="E28:I28">
    <cfRule type="cellIs" dxfId="35" priority="31" operator="equal">
      <formula>"NA"</formula>
    </cfRule>
    <cfRule type="cellIs" dxfId="34" priority="32" operator="equal">
      <formula>"NA"</formula>
    </cfRule>
  </conditionalFormatting>
  <conditionalFormatting sqref="E10:G10">
    <cfRule type="cellIs" dxfId="33" priority="35" operator="equal">
      <formula>"NA"</formula>
    </cfRule>
    <cfRule type="cellIs" dxfId="32" priority="36" operator="equal">
      <formula>"NA"</formula>
    </cfRule>
  </conditionalFormatting>
  <conditionalFormatting sqref="E18:G18">
    <cfRule type="cellIs" dxfId="31" priority="33" operator="equal">
      <formula>"NA"</formula>
    </cfRule>
    <cfRule type="cellIs" dxfId="30" priority="34" operator="equal">
      <formula>"NA"</formula>
    </cfRule>
  </conditionalFormatting>
  <conditionalFormatting sqref="E106:I106">
    <cfRule type="cellIs" dxfId="29" priority="29" operator="equal">
      <formula>"NA"</formula>
    </cfRule>
    <cfRule type="cellIs" dxfId="28" priority="30" operator="equal">
      <formula>"NA"</formula>
    </cfRule>
  </conditionalFormatting>
  <conditionalFormatting sqref="E118:G120">
    <cfRule type="cellIs" dxfId="27" priority="25" operator="equal">
      <formula>"NA"</formula>
    </cfRule>
    <cfRule type="cellIs" dxfId="26" priority="26" operator="equal">
      <formula>"NA"</formula>
    </cfRule>
  </conditionalFormatting>
  <conditionalFormatting sqref="C127:D127 C130:G130 C129:D129">
    <cfRule type="cellIs" dxfId="25" priority="27" operator="equal">
      <formula>"NA"</formula>
    </cfRule>
    <cfRule type="cellIs" dxfId="24" priority="28" operator="equal">
      <formula>"NA"</formula>
    </cfRule>
  </conditionalFormatting>
  <conditionalFormatting sqref="E122:E126">
    <cfRule type="cellIs" dxfId="23" priority="23" operator="equal">
      <formula>"NA"</formula>
    </cfRule>
    <cfRule type="cellIs" dxfId="22" priority="24" operator="equal">
      <formula>"NA"</formula>
    </cfRule>
  </conditionalFormatting>
  <conditionalFormatting sqref="F122:G126">
    <cfRule type="cellIs" dxfId="21" priority="21" operator="equal">
      <formula>"NA"</formula>
    </cfRule>
    <cfRule type="cellIs" dxfId="20" priority="22" operator="equal">
      <formula>"NA"</formula>
    </cfRule>
  </conditionalFormatting>
  <conditionalFormatting sqref="K25">
    <cfRule type="cellIs" dxfId="19" priority="19" operator="equal">
      <formula>"NA"</formula>
    </cfRule>
    <cfRule type="cellIs" dxfId="18" priority="20" operator="equal">
      <formula>"NA"</formula>
    </cfRule>
  </conditionalFormatting>
  <conditionalFormatting sqref="K60">
    <cfRule type="cellIs" dxfId="17" priority="11" operator="equal">
      <formula>"NA"</formula>
    </cfRule>
    <cfRule type="cellIs" dxfId="16" priority="12" operator="equal">
      <formula>"NA"</formula>
    </cfRule>
  </conditionalFormatting>
  <conditionalFormatting sqref="E97:I104">
    <cfRule type="cellIs" dxfId="15" priority="9" operator="equal">
      <formula>"NA"</formula>
    </cfRule>
    <cfRule type="cellIs" dxfId="14" priority="10" operator="equal">
      <formula>"NA"</formula>
    </cfRule>
  </conditionalFormatting>
  <conditionalFormatting sqref="E127:G127">
    <cfRule type="cellIs" dxfId="13" priority="7" operator="equal">
      <formula>"NA"</formula>
    </cfRule>
    <cfRule type="cellIs" dxfId="12" priority="8" operator="equal">
      <formula>"NA"</formula>
    </cfRule>
  </conditionalFormatting>
  <conditionalFormatting sqref="E128:G128">
    <cfRule type="cellIs" dxfId="11" priority="5" operator="equal">
      <formula>"NA"</formula>
    </cfRule>
    <cfRule type="cellIs" dxfId="10" priority="6" operator="equal">
      <formula>"NA"</formula>
    </cfRule>
  </conditionalFormatting>
  <conditionalFormatting sqref="E129:G129">
    <cfRule type="cellIs" dxfId="9" priority="3" operator="equal">
      <formula>"NA"</formula>
    </cfRule>
    <cfRule type="cellIs" dxfId="8" priority="4" operator="equal">
      <formula>"NA"</formula>
    </cfRule>
  </conditionalFormatting>
  <conditionalFormatting sqref="E25:H25">
    <cfRule type="cellIs" dxfId="7" priority="1" operator="equal">
      <formula>"NA"</formula>
    </cfRule>
    <cfRule type="cellIs" dxfId="6" priority="2" operator="equal">
      <formula>"NA"</formula>
    </cfRule>
  </conditionalFormatting>
  <dataValidations count="10">
    <dataValidation type="decimal" operator="greaterThanOrEqual" allowBlank="1" showInputMessage="1" showErrorMessage="1" error="Entor Positive values" sqref="I141 I138:I139 H138:H141 E210:H211 H223:I223 H107:I109 H152:I152 H131:I131 H51:I55 E163:H164 E83:I83 H61:I65 I163:I166 H251:I251 H47:I48 H9:I9 H42:I42 H17:I17 H27:I27 H32:I32 H37:I37 H93:I93 F78:G78 H188:I188 H177:I177 H258:I258 H243:I243 H199:I199 E105:I106 H4:I4 H6:I7 E111:I111 E67:I67 K60 E233:I233 E127:I129 H165:H166 I210:I214 H212:H214 H234:I236 H116:I117 H121:I121 E60:I60 E77:E78 H78:I81 F77:I77 H268:I268">
      <formula1>0</formula1>
    </dataValidation>
    <dataValidation type="decimal" allowBlank="1" showInputMessage="1" showErrorMessage="1" error="Capacity Utilization should be between 0 and 200%" sqref="H49:I49">
      <formula1>0</formula1>
      <formula2>H48*2</formula2>
    </dataValidation>
    <dataValidation operator="greaterThanOrEqual" allowBlank="1" showInputMessage="1" showErrorMessage="1" sqref="H252:I252 H237:I237 H244:I244 H259:I259 E122:I122"/>
    <dataValidation type="decimal" operator="greaterThanOrEqual" allowBlank="1" showInputMessage="1" showErrorMessage="1" error="Enter Positive values" sqref="H249:I250 H265:I266 H224:I232 E170:I170 H13:I15 H215:I222 H44:I45 H21:I24 H29:I30 H34:I35 H39:I40 H88:I91 H189:I190 H178:I179 H192:I192 H181:I181 H196:I198 H185:I187 H262:I263 H238:I242 H200:I201 H207:I209 H203:I203 H246:I247 H253:I257 E72:I74 E68:I69 E66:I66 E82:I82 E84:I85 E90:G91 E94:I95 E110:I110 E112:I113 E118:I120 E132:I137 E142:I151 E153:I162 E167:I168 E174:I176 H130:I130 E123:I126 H56:I59">
      <formula1>0</formula1>
    </dataValidation>
    <dataValidation type="decimal" allowBlank="1" showInputMessage="1" showErrorMessage="1" error="Enter Positive values between 0 and 1" sqref="H86:I87 H182:I184 H193:I195 H204:I206 H264:I264 E70:I71 E76:I76 E86:G86 E114:G114 E171:I173 H114:I115">
      <formula1>0</formula1>
      <formula2>1</formula2>
    </dataValidation>
    <dataValidation type="decimal" operator="greaterThanOrEqual" allowBlank="1" showInputMessage="1" showErrorMessage="1" error="Enter Positive values" prompt="Please select Type of Fuel" sqref="H261:I261">
      <formula1>0</formula1>
    </dataValidation>
    <dataValidation type="decimal" operator="greaterThanOrEqual" allowBlank="1" showInputMessage="1" showErrorMessage="1" error="Enter Positive values" prompt="Please select Unit" sqref="H245:I245">
      <formula1>0</formula1>
    </dataValidation>
    <dataValidation type="decimal" allowBlank="1" showInputMessage="1" showErrorMessage="1" error="Enter Positive values between 0 and 1" sqref="H248:I248">
      <formula1>0</formula1>
      <formula2>2</formula2>
    </dataValidation>
    <dataValidation type="decimal" operator="greaterThanOrEqual" allowBlank="1" showInputMessage="1" showErrorMessage="1" error="Enter Positive values" prompt="Please select the Unit." sqref="H191:I191 H180:I180 H202:I202 E75:I75 E92:I92 E169:I169 E96:I104">
      <formula1>0</formula1>
    </dataValidation>
    <dataValidation showInputMessage="1" showErrorMessage="1" sqref="D169:D170 H38:I38 H33:I33 H43:I43 H10:I12 E10:G10 E18:G18 E28:I28 H18:I20 D184 D252:G252 D260:G260 D172 D249:G250 D244:G245 D194:G194 D196:G198 D180:G181 D202:G203 D207:G209 D183:G183 D185:G187 D205:G205 D195 D92 D191:G192 D75 D174:D176 D9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error="Entor Positive values">
          <x14:formula1>
            <xm:f>[1]ListValues!#REF!</xm:f>
          </x14:formula1>
          <xm:sqref>H32:I32 H260:I260 H17:I17 H9:I9 H27:I27</xm:sqref>
        </x14:dataValidation>
        <x14:dataValidation type="list" allowBlank="1" showInputMessage="1" showErrorMessage="1">
          <x14:formula1>
            <xm:f>[1]ListValues!#REF!</xm:f>
          </x14:formula1>
          <xm:sqref>D97 D100:D102 D104</xm:sqref>
        </x14:dataValidation>
      </x14:dataValidations>
    </ext>
  </extLst>
</worksheet>
</file>

<file path=xl/worksheets/sheet4.xml><?xml version="1.0" encoding="utf-8"?>
<worksheet xmlns="http://schemas.openxmlformats.org/spreadsheetml/2006/main" xmlns:r="http://schemas.openxmlformats.org/officeDocument/2006/relationships">
  <dimension ref="B2:K90"/>
  <sheetViews>
    <sheetView topLeftCell="A55" workbookViewId="0">
      <selection activeCell="F63" sqref="F63:J63"/>
    </sheetView>
  </sheetViews>
  <sheetFormatPr defaultRowHeight="14.4"/>
  <cols>
    <col min="1" max="1" width="6.44140625" customWidth="1"/>
    <col min="3" max="3" width="31.44140625" customWidth="1"/>
    <col min="4" max="4" width="38.5546875" style="81" customWidth="1"/>
    <col min="5" max="8" width="13" customWidth="1"/>
    <col min="9" max="9" width="14.88671875" customWidth="1"/>
    <col min="10" max="10" width="14.5546875" customWidth="1"/>
  </cols>
  <sheetData>
    <row r="2" spans="2:10" ht="18">
      <c r="C2" s="653" t="s">
        <v>762</v>
      </c>
    </row>
    <row r="3" spans="2:10">
      <c r="B3" s="628"/>
      <c r="C3" s="629"/>
    </row>
    <row r="4" spans="2:10" ht="28.8">
      <c r="B4" s="526" t="s">
        <v>374</v>
      </c>
      <c r="C4" s="526" t="s">
        <v>375</v>
      </c>
      <c r="D4" s="675"/>
      <c r="E4" s="526" t="s">
        <v>37</v>
      </c>
      <c r="F4" s="953" t="s">
        <v>577</v>
      </c>
      <c r="G4" s="954"/>
      <c r="H4" s="955"/>
      <c r="I4" s="651" t="s">
        <v>377</v>
      </c>
      <c r="J4" s="652" t="s">
        <v>376</v>
      </c>
    </row>
    <row r="5" spans="2:10">
      <c r="B5" s="650"/>
      <c r="C5" s="650"/>
      <c r="D5" s="675"/>
      <c r="E5" s="650"/>
      <c r="F5" s="650" t="s">
        <v>41</v>
      </c>
      <c r="G5" s="650" t="s">
        <v>42</v>
      </c>
      <c r="H5" s="650" t="s">
        <v>43</v>
      </c>
      <c r="I5" s="651" t="s">
        <v>74</v>
      </c>
      <c r="J5" s="652" t="s">
        <v>44</v>
      </c>
    </row>
    <row r="6" spans="2:10">
      <c r="B6" s="648"/>
      <c r="C6" s="648"/>
      <c r="D6" s="676"/>
      <c r="E6" s="648"/>
      <c r="F6" s="648"/>
      <c r="G6" s="648"/>
      <c r="H6" s="648"/>
      <c r="I6" s="802"/>
      <c r="J6" s="649"/>
    </row>
    <row r="7" spans="2:10" ht="18">
      <c r="B7" s="630" t="s">
        <v>378</v>
      </c>
      <c r="C7" s="631" t="s">
        <v>47</v>
      </c>
      <c r="D7" s="671"/>
      <c r="E7" s="632"/>
      <c r="F7" s="632"/>
      <c r="G7" s="632"/>
      <c r="H7" s="632"/>
      <c r="I7" s="633"/>
      <c r="J7" s="633"/>
    </row>
    <row r="8" spans="2:10">
      <c r="B8" s="656" t="s">
        <v>708</v>
      </c>
      <c r="C8" s="636" t="s">
        <v>48</v>
      </c>
      <c r="D8" s="664" t="s">
        <v>2</v>
      </c>
      <c r="E8" s="656" t="s">
        <v>10</v>
      </c>
      <c r="F8" s="147"/>
      <c r="G8" s="147"/>
      <c r="H8" s="147"/>
      <c r="I8" s="825">
        <f>('Sd_Form 1'!H11)</f>
        <v>0</v>
      </c>
      <c r="J8" s="825">
        <f>('Sd_Form 1'!I11)</f>
        <v>0</v>
      </c>
    </row>
    <row r="9" spans="2:10">
      <c r="B9" s="656" t="s">
        <v>709</v>
      </c>
      <c r="C9" s="636" t="s">
        <v>576</v>
      </c>
      <c r="D9" s="664" t="s">
        <v>2</v>
      </c>
      <c r="E9" s="656" t="s">
        <v>10</v>
      </c>
      <c r="F9" s="147"/>
      <c r="G9" s="147"/>
      <c r="H9" s="147"/>
      <c r="I9" s="825">
        <f>('Sd_Form 1'!H12)</f>
        <v>0</v>
      </c>
      <c r="J9" s="825">
        <f>('Sd_Form 1'!I12)</f>
        <v>0</v>
      </c>
    </row>
    <row r="10" spans="2:10">
      <c r="B10" s="656" t="s">
        <v>960</v>
      </c>
      <c r="C10" s="636" t="s">
        <v>52</v>
      </c>
      <c r="D10" s="664" t="s">
        <v>2</v>
      </c>
      <c r="E10" s="656" t="s">
        <v>10</v>
      </c>
      <c r="F10" s="147"/>
      <c r="G10" s="147"/>
      <c r="H10" s="147"/>
      <c r="I10" s="825"/>
      <c r="J10" s="825"/>
    </row>
    <row r="11" spans="2:10">
      <c r="B11" s="656" t="s">
        <v>584</v>
      </c>
      <c r="C11" s="664" t="s">
        <v>585</v>
      </c>
      <c r="D11" s="664" t="s">
        <v>2</v>
      </c>
      <c r="E11" s="656" t="s">
        <v>10</v>
      </c>
      <c r="F11" s="654"/>
      <c r="G11" s="654"/>
      <c r="H11" s="654"/>
      <c r="I11" s="804">
        <f>('Sd_Form 1'!H15)</f>
        <v>20000</v>
      </c>
      <c r="J11" s="804">
        <f>('Sd_Form 1'!I15)</f>
        <v>0</v>
      </c>
    </row>
    <row r="12" spans="2:10">
      <c r="B12" s="657" t="s">
        <v>586</v>
      </c>
      <c r="C12" s="665" t="s">
        <v>587</v>
      </c>
      <c r="D12" s="665"/>
      <c r="E12" s="638" t="s">
        <v>588</v>
      </c>
      <c r="F12" s="655"/>
      <c r="G12" s="655"/>
      <c r="H12" s="655"/>
      <c r="I12" s="505"/>
      <c r="J12" s="505"/>
    </row>
    <row r="13" spans="2:10">
      <c r="B13" s="538" t="s">
        <v>589</v>
      </c>
      <c r="C13" s="666" t="s">
        <v>590</v>
      </c>
      <c r="D13" s="665" t="s">
        <v>591</v>
      </c>
      <c r="E13" s="638" t="s">
        <v>228</v>
      </c>
      <c r="F13" s="655"/>
      <c r="G13" s="655"/>
      <c r="H13" s="655"/>
      <c r="I13" s="505"/>
      <c r="J13" s="505"/>
    </row>
    <row r="14" spans="2:10">
      <c r="B14" s="538" t="s">
        <v>592</v>
      </c>
      <c r="C14" s="658"/>
      <c r="D14" s="665" t="s">
        <v>593</v>
      </c>
      <c r="E14" s="638" t="s">
        <v>228</v>
      </c>
      <c r="F14" s="655"/>
      <c r="G14" s="655"/>
      <c r="H14" s="655"/>
      <c r="I14" s="505"/>
      <c r="J14" s="505"/>
    </row>
    <row r="15" spans="2:10">
      <c r="B15" s="538" t="s">
        <v>594</v>
      </c>
      <c r="C15" s="658"/>
      <c r="D15" s="665" t="s">
        <v>595</v>
      </c>
      <c r="E15" s="638" t="s">
        <v>10</v>
      </c>
      <c r="F15" s="655"/>
      <c r="G15" s="655"/>
      <c r="H15" s="655"/>
      <c r="I15" s="505"/>
      <c r="J15" s="505"/>
    </row>
    <row r="16" spans="2:10">
      <c r="B16" s="538" t="s">
        <v>596</v>
      </c>
      <c r="C16" s="658"/>
      <c r="D16" s="665" t="s">
        <v>597</v>
      </c>
      <c r="E16" s="638" t="s">
        <v>10</v>
      </c>
      <c r="F16" s="655"/>
      <c r="G16" s="655"/>
      <c r="H16" s="655"/>
      <c r="I16" s="505"/>
      <c r="J16" s="505"/>
    </row>
    <row r="17" spans="2:10">
      <c r="B17" s="538" t="s">
        <v>598</v>
      </c>
      <c r="C17" s="658"/>
      <c r="D17" s="665" t="s">
        <v>599</v>
      </c>
      <c r="E17" s="638" t="s">
        <v>600</v>
      </c>
      <c r="F17" s="655"/>
      <c r="G17" s="655"/>
      <c r="H17" s="655"/>
      <c r="I17" s="505"/>
      <c r="J17" s="505"/>
    </row>
    <row r="18" spans="2:10">
      <c r="B18" s="538" t="s">
        <v>601</v>
      </c>
      <c r="C18" s="658"/>
      <c r="D18" s="665" t="s">
        <v>602</v>
      </c>
      <c r="E18" s="638" t="s">
        <v>600</v>
      </c>
      <c r="F18" s="655"/>
      <c r="G18" s="655"/>
      <c r="H18" s="655"/>
      <c r="I18" s="505"/>
      <c r="J18" s="505"/>
    </row>
    <row r="19" spans="2:10">
      <c r="B19" s="538" t="s">
        <v>603</v>
      </c>
      <c r="C19" s="658"/>
      <c r="D19" s="665" t="s">
        <v>604</v>
      </c>
      <c r="E19" s="638" t="s">
        <v>605</v>
      </c>
      <c r="F19" s="655"/>
      <c r="G19" s="655"/>
      <c r="H19" s="655"/>
      <c r="I19" s="505"/>
      <c r="J19" s="505"/>
    </row>
    <row r="20" spans="2:10">
      <c r="B20" s="538" t="s">
        <v>606</v>
      </c>
      <c r="C20" s="658"/>
      <c r="D20" s="665" t="s">
        <v>607</v>
      </c>
      <c r="E20" s="638" t="s">
        <v>605</v>
      </c>
      <c r="F20" s="655"/>
      <c r="G20" s="655"/>
      <c r="H20" s="655"/>
      <c r="I20" s="505"/>
      <c r="J20" s="505"/>
    </row>
    <row r="21" spans="2:10">
      <c r="B21" s="538" t="s">
        <v>608</v>
      </c>
      <c r="C21" s="658"/>
      <c r="D21" s="666" t="s">
        <v>609</v>
      </c>
      <c r="E21" s="638"/>
      <c r="F21" s="655"/>
      <c r="G21" s="655"/>
      <c r="H21" s="655"/>
      <c r="I21" s="505"/>
      <c r="J21" s="505"/>
    </row>
    <row r="22" spans="2:10">
      <c r="B22" s="538" t="s">
        <v>610</v>
      </c>
      <c r="C22" s="658"/>
      <c r="D22" s="665" t="s">
        <v>611</v>
      </c>
      <c r="E22" s="638" t="s">
        <v>612</v>
      </c>
      <c r="F22" s="655"/>
      <c r="G22" s="655"/>
      <c r="H22" s="655"/>
      <c r="I22" s="505"/>
      <c r="J22" s="505"/>
    </row>
    <row r="23" spans="2:10">
      <c r="B23" s="538" t="s">
        <v>613</v>
      </c>
      <c r="C23" s="658"/>
      <c r="D23" s="665" t="s">
        <v>614</v>
      </c>
      <c r="E23" s="638" t="s">
        <v>615</v>
      </c>
      <c r="F23" s="655"/>
      <c r="G23" s="655"/>
      <c r="H23" s="655"/>
      <c r="I23" s="505"/>
      <c r="J23" s="505"/>
    </row>
    <row r="24" spans="2:10" ht="28.8">
      <c r="B24" s="538" t="s">
        <v>616</v>
      </c>
      <c r="C24" s="667" t="s">
        <v>617</v>
      </c>
      <c r="D24" s="665"/>
      <c r="E24" s="638" t="s">
        <v>580</v>
      </c>
      <c r="F24" s="655"/>
      <c r="G24" s="655"/>
      <c r="H24" s="655"/>
      <c r="I24" s="505"/>
      <c r="J24" s="505"/>
    </row>
    <row r="25" spans="2:10">
      <c r="B25" s="538" t="s">
        <v>618</v>
      </c>
      <c r="C25" s="658"/>
      <c r="D25" s="665" t="s">
        <v>619</v>
      </c>
      <c r="E25" s="638" t="s">
        <v>10</v>
      </c>
      <c r="F25" s="655"/>
      <c r="G25" s="655"/>
      <c r="H25" s="655"/>
      <c r="I25" s="505"/>
      <c r="J25" s="505"/>
    </row>
    <row r="26" spans="2:10">
      <c r="B26" s="538" t="s">
        <v>620</v>
      </c>
      <c r="C26" s="658"/>
      <c r="D26" s="665" t="s">
        <v>621</v>
      </c>
      <c r="E26" s="638" t="s">
        <v>10</v>
      </c>
      <c r="F26" s="655"/>
      <c r="G26" s="655"/>
      <c r="H26" s="655"/>
      <c r="I26" s="505"/>
      <c r="J26" s="505"/>
    </row>
    <row r="27" spans="2:10">
      <c r="B27" s="538" t="s">
        <v>622</v>
      </c>
      <c r="C27" s="658"/>
      <c r="D27" s="665" t="s">
        <v>623</v>
      </c>
      <c r="E27" s="638" t="s">
        <v>10</v>
      </c>
      <c r="F27" s="655"/>
      <c r="G27" s="655"/>
      <c r="H27" s="655"/>
      <c r="I27" s="505"/>
      <c r="J27" s="505"/>
    </row>
    <row r="28" spans="2:10">
      <c r="B28" s="538" t="s">
        <v>624</v>
      </c>
      <c r="C28" s="658"/>
      <c r="D28" s="665" t="s">
        <v>625</v>
      </c>
      <c r="E28" s="638" t="s">
        <v>10</v>
      </c>
      <c r="F28" s="655"/>
      <c r="G28" s="655"/>
      <c r="H28" s="655"/>
      <c r="I28" s="505"/>
      <c r="J28" s="505"/>
    </row>
    <row r="29" spans="2:10">
      <c r="B29" s="538" t="s">
        <v>626</v>
      </c>
      <c r="C29" s="658"/>
      <c r="D29" s="640" t="s">
        <v>627</v>
      </c>
      <c r="E29" s="638"/>
      <c r="F29" s="655"/>
      <c r="G29" s="655"/>
      <c r="H29" s="655"/>
      <c r="I29" s="505"/>
      <c r="J29" s="505"/>
    </row>
    <row r="30" spans="2:10">
      <c r="B30" s="538" t="s">
        <v>628</v>
      </c>
      <c r="C30" s="658"/>
      <c r="D30" s="673" t="s">
        <v>629</v>
      </c>
      <c r="E30" s="638" t="s">
        <v>630</v>
      </c>
      <c r="F30" s="655"/>
      <c r="G30" s="655"/>
      <c r="H30" s="655"/>
      <c r="I30" s="505"/>
      <c r="J30" s="505"/>
    </row>
    <row r="31" spans="2:10">
      <c r="B31" s="538" t="s">
        <v>631</v>
      </c>
      <c r="C31" s="658"/>
      <c r="D31" s="673" t="s">
        <v>632</v>
      </c>
      <c r="E31" s="638" t="s">
        <v>630</v>
      </c>
      <c r="F31" s="655"/>
      <c r="G31" s="655"/>
      <c r="H31" s="655"/>
      <c r="I31" s="505"/>
      <c r="J31" s="505"/>
    </row>
    <row r="32" spans="2:10">
      <c r="B32" s="538" t="s">
        <v>633</v>
      </c>
      <c r="C32" s="658"/>
      <c r="D32" s="673" t="s">
        <v>634</v>
      </c>
      <c r="E32" s="638" t="s">
        <v>630</v>
      </c>
      <c r="F32" s="655"/>
      <c r="G32" s="655"/>
      <c r="H32" s="655"/>
      <c r="I32" s="505"/>
      <c r="J32" s="505"/>
    </row>
    <row r="33" spans="2:10">
      <c r="B33" s="538" t="s">
        <v>635</v>
      </c>
      <c r="C33" s="658"/>
      <c r="D33" s="673" t="s">
        <v>636</v>
      </c>
      <c r="E33" s="638" t="s">
        <v>630</v>
      </c>
      <c r="F33" s="655"/>
      <c r="G33" s="655"/>
      <c r="H33" s="655"/>
      <c r="I33" s="505"/>
      <c r="J33" s="505"/>
    </row>
    <row r="34" spans="2:10" ht="28.8">
      <c r="B34" s="538" t="s">
        <v>637</v>
      </c>
      <c r="C34" s="667" t="s">
        <v>638</v>
      </c>
      <c r="D34" s="677"/>
      <c r="E34" s="509" t="s">
        <v>639</v>
      </c>
      <c r="F34" s="655"/>
      <c r="G34" s="655"/>
      <c r="H34" s="655"/>
      <c r="I34" s="505"/>
      <c r="J34" s="505"/>
    </row>
    <row r="35" spans="2:10" ht="28.8">
      <c r="B35" s="659" t="s">
        <v>640</v>
      </c>
      <c r="C35" s="669" t="s">
        <v>641</v>
      </c>
      <c r="D35" s="665"/>
      <c r="E35" s="638" t="s">
        <v>639</v>
      </c>
      <c r="F35" s="655"/>
      <c r="G35" s="655"/>
      <c r="H35" s="655"/>
      <c r="I35" s="505"/>
      <c r="J35" s="505"/>
    </row>
    <row r="36" spans="2:10">
      <c r="B36" s="538" t="s">
        <v>642</v>
      </c>
      <c r="C36" s="670" t="s">
        <v>643</v>
      </c>
      <c r="D36" s="665" t="s">
        <v>644</v>
      </c>
      <c r="E36" s="638" t="s">
        <v>639</v>
      </c>
      <c r="F36" s="655"/>
      <c r="G36" s="655"/>
      <c r="H36" s="655"/>
      <c r="I36" s="505"/>
      <c r="J36" s="505"/>
    </row>
    <row r="37" spans="2:10">
      <c r="B37" s="660" t="s">
        <v>645</v>
      </c>
      <c r="C37" s="665"/>
      <c r="D37" s="665" t="s">
        <v>646</v>
      </c>
      <c r="E37" s="638" t="s">
        <v>639</v>
      </c>
      <c r="F37" s="655"/>
      <c r="G37" s="655"/>
      <c r="H37" s="655"/>
      <c r="I37" s="505"/>
      <c r="J37" s="505"/>
    </row>
    <row r="38" spans="2:10">
      <c r="B38" s="660" t="s">
        <v>647</v>
      </c>
      <c r="C38" s="665"/>
      <c r="D38" s="665" t="s">
        <v>648</v>
      </c>
      <c r="E38" s="638" t="s">
        <v>639</v>
      </c>
      <c r="F38" s="655"/>
      <c r="G38" s="655"/>
      <c r="H38" s="655"/>
      <c r="I38" s="505"/>
      <c r="J38" s="505"/>
    </row>
    <row r="39" spans="2:10">
      <c r="B39" s="660" t="s">
        <v>649</v>
      </c>
      <c r="C39" s="665"/>
      <c r="D39" s="665" t="s">
        <v>650</v>
      </c>
      <c r="E39" s="638" t="s">
        <v>639</v>
      </c>
      <c r="F39" s="655"/>
      <c r="G39" s="655"/>
      <c r="H39" s="655"/>
      <c r="I39" s="505"/>
      <c r="J39" s="505"/>
    </row>
    <row r="40" spans="2:10">
      <c r="B40" s="660" t="s">
        <v>651</v>
      </c>
      <c r="C40" s="665"/>
      <c r="D40" s="665" t="s">
        <v>652</v>
      </c>
      <c r="E40" s="638" t="s">
        <v>639</v>
      </c>
      <c r="F40" s="655"/>
      <c r="G40" s="655"/>
      <c r="H40" s="655"/>
      <c r="I40" s="505"/>
      <c r="J40" s="505"/>
    </row>
    <row r="41" spans="2:10">
      <c r="B41" s="660" t="s">
        <v>653</v>
      </c>
      <c r="C41" s="665"/>
      <c r="D41" s="673" t="s">
        <v>654</v>
      </c>
      <c r="E41" s="638"/>
      <c r="F41" s="655"/>
      <c r="G41" s="655"/>
      <c r="H41" s="655"/>
      <c r="I41" s="505"/>
      <c r="J41" s="505"/>
    </row>
    <row r="42" spans="2:10">
      <c r="B42" s="538" t="s">
        <v>655</v>
      </c>
      <c r="C42" s="665"/>
      <c r="D42" s="673" t="s">
        <v>656</v>
      </c>
      <c r="E42" s="638" t="s">
        <v>639</v>
      </c>
      <c r="F42" s="655"/>
      <c r="G42" s="655"/>
      <c r="H42" s="655"/>
      <c r="I42" s="505"/>
      <c r="J42" s="505"/>
    </row>
    <row r="43" spans="2:10">
      <c r="B43" s="538" t="s">
        <v>657</v>
      </c>
      <c r="C43" s="665"/>
      <c r="D43" s="673" t="s">
        <v>658</v>
      </c>
      <c r="E43" s="638" t="s">
        <v>639</v>
      </c>
      <c r="F43" s="655"/>
      <c r="G43" s="655"/>
      <c r="H43" s="655"/>
      <c r="I43" s="505"/>
      <c r="J43" s="505"/>
    </row>
    <row r="44" spans="2:10">
      <c r="B44" s="538" t="s">
        <v>659</v>
      </c>
      <c r="C44" s="665"/>
      <c r="D44" s="673" t="s">
        <v>660</v>
      </c>
      <c r="E44" s="638" t="s">
        <v>639</v>
      </c>
      <c r="F44" s="655"/>
      <c r="G44" s="655"/>
      <c r="H44" s="655"/>
      <c r="I44" s="505"/>
      <c r="J44" s="505"/>
    </row>
    <row r="45" spans="2:10">
      <c r="B45" s="519" t="s">
        <v>661</v>
      </c>
      <c r="C45" s="666" t="s">
        <v>662</v>
      </c>
      <c r="D45" s="666" t="s">
        <v>663</v>
      </c>
      <c r="E45" s="661" t="s">
        <v>639</v>
      </c>
      <c r="F45" s="668"/>
      <c r="G45" s="668"/>
      <c r="H45" s="668"/>
      <c r="I45" s="637"/>
      <c r="J45" s="637"/>
    </row>
    <row r="46" spans="2:10">
      <c r="B46" s="538"/>
      <c r="C46" s="638"/>
      <c r="D46" s="665"/>
      <c r="E46" s="638"/>
      <c r="F46" s="638"/>
      <c r="G46" s="638"/>
      <c r="H46" s="638"/>
      <c r="I46" s="634"/>
      <c r="J46" s="634"/>
    </row>
    <row r="47" spans="2:10" ht="18">
      <c r="B47" s="662" t="s">
        <v>405</v>
      </c>
      <c r="C47" s="672" t="s">
        <v>664</v>
      </c>
      <c r="D47" s="678"/>
      <c r="E47" s="663"/>
      <c r="F47" s="639"/>
      <c r="G47" s="639"/>
      <c r="H47" s="639"/>
      <c r="I47" s="633"/>
      <c r="J47" s="633"/>
    </row>
    <row r="48" spans="2:10">
      <c r="B48" s="656" t="s">
        <v>583</v>
      </c>
      <c r="C48" s="673" t="s">
        <v>665</v>
      </c>
      <c r="D48" s="665" t="s">
        <v>3</v>
      </c>
      <c r="E48" s="638" t="s">
        <v>10</v>
      </c>
      <c r="F48" s="655"/>
      <c r="G48" s="655"/>
      <c r="H48" s="655"/>
      <c r="I48" s="505">
        <f>('Sd_Form 1'!H20)</f>
        <v>0</v>
      </c>
      <c r="J48" s="505"/>
    </row>
    <row r="49" spans="2:10">
      <c r="B49" s="656" t="s">
        <v>584</v>
      </c>
      <c r="C49" s="673" t="s">
        <v>52</v>
      </c>
      <c r="D49" s="665" t="s">
        <v>3</v>
      </c>
      <c r="E49" s="638" t="s">
        <v>10</v>
      </c>
      <c r="F49" s="655"/>
      <c r="G49" s="655"/>
      <c r="H49" s="655"/>
      <c r="I49" s="505"/>
      <c r="J49" s="505"/>
    </row>
    <row r="50" spans="2:10">
      <c r="B50" s="656" t="s">
        <v>586</v>
      </c>
      <c r="C50" s="673" t="s">
        <v>585</v>
      </c>
      <c r="D50" s="665" t="s">
        <v>3</v>
      </c>
      <c r="E50" s="638" t="s">
        <v>10</v>
      </c>
      <c r="F50" s="655"/>
      <c r="G50" s="655"/>
      <c r="H50" s="655"/>
      <c r="I50" s="505">
        <f>('Sd_Form 1'!H24)</f>
        <v>0</v>
      </c>
      <c r="J50" s="505"/>
    </row>
    <row r="51" spans="2:10">
      <c r="B51" s="538" t="s">
        <v>666</v>
      </c>
      <c r="C51" s="673" t="s">
        <v>587</v>
      </c>
      <c r="D51" s="665"/>
      <c r="E51" s="638" t="s">
        <v>588</v>
      </c>
      <c r="F51" s="655"/>
      <c r="G51" s="655"/>
      <c r="H51" s="655"/>
      <c r="I51" s="505"/>
      <c r="J51" s="505"/>
    </row>
    <row r="52" spans="2:10">
      <c r="B52" s="865" t="s">
        <v>961</v>
      </c>
      <c r="C52" s="673" t="s">
        <v>667</v>
      </c>
      <c r="D52" s="665"/>
      <c r="E52" s="638" t="s">
        <v>11</v>
      </c>
      <c r="F52" s="655"/>
      <c r="G52" s="655"/>
      <c r="H52" s="655"/>
      <c r="I52" s="505"/>
      <c r="J52" s="505"/>
    </row>
    <row r="53" spans="2:10">
      <c r="B53" s="538" t="s">
        <v>589</v>
      </c>
      <c r="C53" s="673" t="s">
        <v>590</v>
      </c>
      <c r="D53" s="665" t="s">
        <v>668</v>
      </c>
      <c r="E53" s="638" t="s">
        <v>10</v>
      </c>
      <c r="F53" s="655"/>
      <c r="G53" s="655"/>
      <c r="H53" s="655"/>
      <c r="I53" s="505"/>
      <c r="J53" s="505"/>
    </row>
    <row r="54" spans="2:10">
      <c r="B54" s="538" t="s">
        <v>669</v>
      </c>
      <c r="C54" s="673"/>
      <c r="D54" s="665" t="s">
        <v>611</v>
      </c>
      <c r="E54" s="638" t="s">
        <v>612</v>
      </c>
      <c r="F54" s="655"/>
      <c r="G54" s="655"/>
      <c r="H54" s="655"/>
      <c r="I54" s="505"/>
      <c r="J54" s="505"/>
    </row>
    <row r="55" spans="2:10">
      <c r="B55" s="538" t="s">
        <v>670</v>
      </c>
      <c r="C55" s="673"/>
      <c r="D55" s="665" t="s">
        <v>614</v>
      </c>
      <c r="E55" s="638" t="s">
        <v>615</v>
      </c>
      <c r="F55" s="655"/>
      <c r="G55" s="655"/>
      <c r="H55" s="655"/>
      <c r="I55" s="505"/>
      <c r="J55" s="505"/>
    </row>
    <row r="56" spans="2:10" ht="28.8">
      <c r="B56" s="538" t="s">
        <v>671</v>
      </c>
      <c r="C56" s="674" t="s">
        <v>617</v>
      </c>
      <c r="D56" s="665"/>
      <c r="E56" s="638"/>
      <c r="F56" s="655"/>
      <c r="G56" s="655"/>
      <c r="H56" s="655"/>
      <c r="I56" s="505"/>
      <c r="J56" s="505"/>
    </row>
    <row r="57" spans="2:10">
      <c r="B57" s="538" t="s">
        <v>672</v>
      </c>
      <c r="C57" s="658"/>
      <c r="D57" s="673" t="s">
        <v>619</v>
      </c>
      <c r="E57" s="638" t="s">
        <v>10</v>
      </c>
      <c r="F57" s="655"/>
      <c r="G57" s="655"/>
      <c r="H57" s="655"/>
      <c r="I57" s="505"/>
      <c r="J57" s="505"/>
    </row>
    <row r="58" spans="2:10" ht="15.75" customHeight="1">
      <c r="B58" s="538" t="s">
        <v>673</v>
      </c>
      <c r="C58" s="658"/>
      <c r="D58" s="673" t="s">
        <v>623</v>
      </c>
      <c r="E58" s="638" t="s">
        <v>10</v>
      </c>
      <c r="F58" s="655"/>
      <c r="G58" s="655"/>
      <c r="H58" s="655"/>
      <c r="I58" s="505"/>
      <c r="J58" s="505"/>
    </row>
    <row r="59" spans="2:10" ht="15.75" customHeight="1">
      <c r="B59" s="538" t="s">
        <v>674</v>
      </c>
      <c r="C59" s="658"/>
      <c r="D59" s="673" t="s">
        <v>625</v>
      </c>
      <c r="E59" s="638" t="s">
        <v>10</v>
      </c>
      <c r="F59" s="655"/>
      <c r="G59" s="655"/>
      <c r="H59" s="655"/>
      <c r="I59" s="505">
        <f>(I57-I58)</f>
        <v>0</v>
      </c>
      <c r="J59" s="505"/>
    </row>
    <row r="60" spans="2:10">
      <c r="B60" s="538" t="s">
        <v>675</v>
      </c>
      <c r="C60" s="658"/>
      <c r="D60" s="869" t="s">
        <v>2</v>
      </c>
      <c r="E60" s="638"/>
      <c r="F60" s="655"/>
      <c r="G60" s="655"/>
      <c r="H60" s="655"/>
      <c r="I60" s="505"/>
      <c r="J60" s="505"/>
    </row>
    <row r="61" spans="2:10">
      <c r="B61" s="538" t="s">
        <v>676</v>
      </c>
      <c r="C61" s="658"/>
      <c r="D61" s="673" t="s">
        <v>677</v>
      </c>
      <c r="E61" s="638" t="s">
        <v>10</v>
      </c>
      <c r="F61" s="655">
        <v>14680</v>
      </c>
      <c r="G61" s="655">
        <v>165495</v>
      </c>
      <c r="H61" s="655">
        <v>220837</v>
      </c>
      <c r="I61" s="505">
        <v>0</v>
      </c>
      <c r="J61" s="505">
        <v>194700</v>
      </c>
    </row>
    <row r="62" spans="2:10">
      <c r="B62" s="538" t="s">
        <v>678</v>
      </c>
      <c r="C62" s="658"/>
      <c r="D62" s="673" t="s">
        <v>679</v>
      </c>
      <c r="E62" s="638" t="s">
        <v>10</v>
      </c>
      <c r="F62" s="655"/>
      <c r="G62" s="655"/>
      <c r="H62" s="655"/>
      <c r="I62" s="505"/>
      <c r="J62" s="505"/>
    </row>
    <row r="63" spans="2:10">
      <c r="B63" s="538" t="s">
        <v>680</v>
      </c>
      <c r="C63" s="658"/>
      <c r="D63" s="673" t="s">
        <v>681</v>
      </c>
      <c r="E63" s="638" t="s">
        <v>10</v>
      </c>
      <c r="F63" s="655">
        <f>SUM(F61:F62)</f>
        <v>14680</v>
      </c>
      <c r="G63" s="655">
        <f t="shared" ref="G63:J63" si="0">SUM(G61:G62)</f>
        <v>165495</v>
      </c>
      <c r="H63" s="655">
        <f t="shared" si="0"/>
        <v>220837</v>
      </c>
      <c r="I63" s="655">
        <f t="shared" si="0"/>
        <v>0</v>
      </c>
      <c r="J63" s="655">
        <f t="shared" si="0"/>
        <v>194700</v>
      </c>
    </row>
    <row r="64" spans="2:10">
      <c r="B64" s="538" t="s">
        <v>594</v>
      </c>
      <c r="C64" s="658"/>
      <c r="D64" s="682" t="s">
        <v>682</v>
      </c>
      <c r="E64" s="638"/>
      <c r="F64" s="655"/>
      <c r="G64" s="655"/>
      <c r="H64" s="655"/>
      <c r="I64" s="505"/>
      <c r="J64" s="505"/>
    </row>
    <row r="65" spans="2:11">
      <c r="B65" s="538" t="s">
        <v>683</v>
      </c>
      <c r="C65" s="658"/>
      <c r="D65" s="673" t="s">
        <v>956</v>
      </c>
      <c r="E65" s="638" t="s">
        <v>630</v>
      </c>
      <c r="F65" s="655"/>
      <c r="G65" s="655"/>
      <c r="H65" s="655"/>
      <c r="I65" s="505">
        <f>('Sd_Form 1'!H71+'Sd_Form 1'!H87+'Sd_Form 1'!H115)/100</f>
        <v>0</v>
      </c>
      <c r="J65" s="505">
        <f>('Sd_Form 1'!I71+'Sd_Form 1'!I87+'Sd_Form 1'!I115)/100</f>
        <v>0</v>
      </c>
    </row>
    <row r="66" spans="2:11">
      <c r="B66" s="538" t="s">
        <v>684</v>
      </c>
      <c r="C66" s="658"/>
      <c r="D66" s="673" t="s">
        <v>957</v>
      </c>
      <c r="E66" s="638" t="s">
        <v>630</v>
      </c>
      <c r="F66" s="655"/>
      <c r="G66" s="655"/>
      <c r="H66" s="655"/>
      <c r="I66" s="505">
        <f>('Sd_Form 1'!H56)/100</f>
        <v>0</v>
      </c>
      <c r="J66" s="505">
        <f>('Sd_Form 1'!I56)/100</f>
        <v>0</v>
      </c>
    </row>
    <row r="67" spans="2:11">
      <c r="B67" s="538" t="s">
        <v>685</v>
      </c>
      <c r="C67" s="658"/>
      <c r="D67" s="673" t="s">
        <v>634</v>
      </c>
      <c r="E67" s="638" t="s">
        <v>630</v>
      </c>
      <c r="F67" s="655"/>
      <c r="G67" s="655"/>
      <c r="H67" s="655"/>
      <c r="I67" s="505"/>
      <c r="J67" s="505"/>
    </row>
    <row r="68" spans="2:11">
      <c r="B68" s="538" t="s">
        <v>686</v>
      </c>
      <c r="C68" s="658"/>
      <c r="D68" s="673" t="s">
        <v>958</v>
      </c>
      <c r="E68" s="638" t="s">
        <v>630</v>
      </c>
      <c r="F68" s="655"/>
      <c r="G68" s="655"/>
      <c r="H68" s="655"/>
      <c r="I68" s="804">
        <f>(I65+I66+I67)</f>
        <v>0</v>
      </c>
      <c r="J68" s="804">
        <f>(J65+J66+J67)</f>
        <v>0</v>
      </c>
      <c r="K68" s="847"/>
    </row>
    <row r="69" spans="2:11">
      <c r="B69" s="538" t="s">
        <v>687</v>
      </c>
      <c r="C69" s="658" t="s">
        <v>688</v>
      </c>
      <c r="D69" s="673" t="s">
        <v>2</v>
      </c>
      <c r="E69" s="638" t="s">
        <v>689</v>
      </c>
      <c r="F69" s="655"/>
      <c r="G69" s="655"/>
      <c r="H69" s="655"/>
      <c r="I69" s="505"/>
      <c r="J69" s="505"/>
    </row>
    <row r="70" spans="2:11">
      <c r="B70" s="538" t="s">
        <v>198</v>
      </c>
      <c r="C70" s="658"/>
      <c r="D70" s="665" t="s">
        <v>668</v>
      </c>
      <c r="E70" s="638" t="s">
        <v>689</v>
      </c>
      <c r="F70" s="655"/>
      <c r="G70" s="655"/>
      <c r="H70" s="655"/>
      <c r="I70" s="505"/>
      <c r="J70" s="505"/>
    </row>
    <row r="71" spans="2:11" ht="28.8">
      <c r="B71" s="659" t="s">
        <v>690</v>
      </c>
      <c r="C71" s="669" t="s">
        <v>691</v>
      </c>
      <c r="D71" s="665" t="s">
        <v>668</v>
      </c>
      <c r="E71" s="638" t="s">
        <v>639</v>
      </c>
      <c r="F71" s="655"/>
      <c r="G71" s="655"/>
      <c r="H71" s="655"/>
      <c r="I71" s="505"/>
      <c r="J71" s="505"/>
    </row>
    <row r="72" spans="2:11">
      <c r="B72" s="538" t="s">
        <v>692</v>
      </c>
      <c r="C72" s="658"/>
      <c r="D72" s="665" t="s">
        <v>2</v>
      </c>
      <c r="E72" s="638" t="s">
        <v>639</v>
      </c>
      <c r="F72" s="655"/>
      <c r="G72" s="655"/>
      <c r="H72" s="655"/>
      <c r="I72" s="505"/>
      <c r="J72" s="505"/>
    </row>
    <row r="73" spans="2:11">
      <c r="B73" s="538" t="s">
        <v>693</v>
      </c>
      <c r="C73" s="658"/>
      <c r="D73" s="665" t="s">
        <v>648</v>
      </c>
      <c r="E73" s="638" t="s">
        <v>639</v>
      </c>
      <c r="F73" s="655"/>
      <c r="G73" s="655"/>
      <c r="H73" s="655"/>
      <c r="I73" s="505"/>
      <c r="J73" s="505"/>
    </row>
    <row r="74" spans="2:11">
      <c r="B74" s="538" t="s">
        <v>694</v>
      </c>
      <c r="C74" s="658"/>
      <c r="D74" s="665" t="s">
        <v>695</v>
      </c>
      <c r="E74" s="638" t="s">
        <v>639</v>
      </c>
      <c r="F74" s="655"/>
      <c r="G74" s="655"/>
      <c r="H74" s="655"/>
      <c r="I74" s="505"/>
      <c r="J74" s="505"/>
    </row>
    <row r="75" spans="2:11">
      <c r="B75" s="538" t="s">
        <v>696</v>
      </c>
      <c r="C75" s="658"/>
      <c r="D75" s="673" t="s">
        <v>654</v>
      </c>
      <c r="E75" s="638"/>
      <c r="F75" s="655"/>
      <c r="G75" s="655"/>
      <c r="H75" s="655"/>
      <c r="I75" s="505"/>
      <c r="J75" s="505"/>
    </row>
    <row r="76" spans="2:11">
      <c r="B76" s="538" t="s">
        <v>697</v>
      </c>
      <c r="C76" s="658"/>
      <c r="D76" s="673" t="s">
        <v>656</v>
      </c>
      <c r="E76" s="638" t="s">
        <v>639</v>
      </c>
      <c r="F76" s="655"/>
      <c r="G76" s="655"/>
      <c r="H76" s="655"/>
      <c r="I76" s="505"/>
      <c r="J76" s="505"/>
    </row>
    <row r="77" spans="2:11">
      <c r="B77" s="538" t="s">
        <v>698</v>
      </c>
      <c r="C77" s="658"/>
      <c r="D77" s="673" t="s">
        <v>658</v>
      </c>
      <c r="E77" s="638" t="s">
        <v>639</v>
      </c>
      <c r="F77" s="655"/>
      <c r="G77" s="655"/>
      <c r="H77" s="655"/>
      <c r="I77" s="505"/>
      <c r="J77" s="505"/>
    </row>
    <row r="78" spans="2:11">
      <c r="B78" s="538" t="s">
        <v>699</v>
      </c>
      <c r="C78" s="658"/>
      <c r="D78" s="673" t="s">
        <v>660</v>
      </c>
      <c r="E78" s="638" t="s">
        <v>639</v>
      </c>
      <c r="F78" s="655"/>
      <c r="G78" s="655"/>
      <c r="H78" s="655"/>
      <c r="I78" s="505"/>
      <c r="J78" s="505"/>
    </row>
    <row r="79" spans="2:11">
      <c r="B79" s="519">
        <v>6</v>
      </c>
      <c r="C79" s="666" t="s">
        <v>700</v>
      </c>
      <c r="D79" s="661" t="s">
        <v>663</v>
      </c>
      <c r="E79" s="661"/>
      <c r="F79" s="668"/>
      <c r="G79" s="668"/>
      <c r="H79" s="668"/>
      <c r="I79" s="637"/>
      <c r="J79" s="637"/>
    </row>
    <row r="80" spans="2:11" ht="43.5" customHeight="1">
      <c r="B80" s="538" t="s">
        <v>701</v>
      </c>
      <c r="C80" s="624" t="s">
        <v>702</v>
      </c>
      <c r="D80" s="519" t="s">
        <v>663</v>
      </c>
      <c r="E80" s="519" t="s">
        <v>639</v>
      </c>
      <c r="F80" s="668"/>
      <c r="G80" s="668"/>
      <c r="H80" s="668"/>
      <c r="I80" s="655"/>
      <c r="J80" s="147"/>
    </row>
    <row r="81" spans="2:10" ht="28.8">
      <c r="B81" s="538" t="s">
        <v>703</v>
      </c>
      <c r="C81" s="640" t="s">
        <v>704</v>
      </c>
      <c r="D81" s="519" t="s">
        <v>663</v>
      </c>
      <c r="E81" s="519" t="s">
        <v>639</v>
      </c>
      <c r="F81" s="668"/>
      <c r="G81" s="668"/>
      <c r="H81" s="668"/>
      <c r="I81" s="655"/>
      <c r="J81" s="147"/>
    </row>
    <row r="82" spans="2:10" ht="30" customHeight="1">
      <c r="B82" s="173">
        <v>7</v>
      </c>
      <c r="C82" s="685" t="s">
        <v>919</v>
      </c>
      <c r="D82" s="684"/>
      <c r="E82" s="635"/>
      <c r="F82" s="635"/>
      <c r="G82" s="635"/>
      <c r="H82" s="635"/>
      <c r="I82" s="638"/>
      <c r="J82" s="130">
        <f>'NF summary'!K22</f>
        <v>-0.2002082710203088</v>
      </c>
    </row>
    <row r="83" spans="2:10" ht="30.75" customHeight="1">
      <c r="B83" s="173">
        <v>8</v>
      </c>
      <c r="C83" s="686" t="s">
        <v>711</v>
      </c>
      <c r="D83" s="684"/>
      <c r="E83" s="635"/>
      <c r="F83" s="635"/>
      <c r="G83" s="635"/>
      <c r="H83" s="635"/>
      <c r="I83" s="142"/>
      <c r="J83" s="130">
        <f>J80-J82</f>
        <v>0.2002082710203088</v>
      </c>
    </row>
    <row r="84" spans="2:10">
      <c r="B84" s="641"/>
      <c r="C84" s="214"/>
      <c r="D84" s="679"/>
      <c r="E84" s="642"/>
      <c r="F84" s="642"/>
      <c r="G84" s="642"/>
      <c r="H84" s="642"/>
      <c r="I84" s="214"/>
      <c r="J84" s="643"/>
    </row>
    <row r="85" spans="2:10">
      <c r="B85" s="641"/>
      <c r="C85" s="214"/>
      <c r="D85" s="679"/>
      <c r="E85" s="642"/>
      <c r="F85" s="642"/>
      <c r="G85" s="642"/>
      <c r="H85" s="642"/>
      <c r="I85" s="214"/>
      <c r="J85" s="643"/>
    </row>
    <row r="86" spans="2:10">
      <c r="B86" s="641"/>
      <c r="C86" s="683" t="s">
        <v>710</v>
      </c>
      <c r="D86" s="679"/>
      <c r="E86" s="642"/>
      <c r="F86" s="642"/>
      <c r="G86" s="642"/>
      <c r="H86" s="642"/>
      <c r="I86" s="214"/>
      <c r="J86" s="643"/>
    </row>
    <row r="87" spans="2:10" ht="19.5" customHeight="1">
      <c r="B87" s="641"/>
      <c r="C87" s="956" t="s">
        <v>705</v>
      </c>
      <c r="D87" s="956"/>
      <c r="E87" s="956"/>
      <c r="F87" s="956"/>
      <c r="G87" s="956"/>
      <c r="H87" s="956"/>
      <c r="I87" s="761"/>
      <c r="J87" s="644"/>
    </row>
    <row r="88" spans="2:10">
      <c r="B88" s="641"/>
      <c r="C88" s="645" t="s">
        <v>706</v>
      </c>
      <c r="D88" s="680"/>
      <c r="E88" s="645"/>
      <c r="F88" s="645"/>
      <c r="G88" s="645"/>
      <c r="H88" s="645"/>
      <c r="I88" s="645"/>
      <c r="J88" s="645"/>
    </row>
    <row r="89" spans="2:10">
      <c r="B89" s="641"/>
      <c r="C89" s="645" t="s">
        <v>707</v>
      </c>
      <c r="D89" s="680"/>
      <c r="E89" s="645"/>
      <c r="F89" s="645"/>
      <c r="G89" s="645"/>
      <c r="H89" s="645"/>
      <c r="I89" s="645"/>
      <c r="J89" s="645"/>
    </row>
    <row r="90" spans="2:10">
      <c r="B90" s="641"/>
      <c r="C90" s="646"/>
      <c r="D90" s="681"/>
      <c r="E90" s="645"/>
      <c r="F90" s="645"/>
      <c r="G90" s="645"/>
      <c r="H90" s="645"/>
      <c r="I90" s="646"/>
      <c r="J90" s="647"/>
    </row>
  </sheetData>
  <mergeCells count="2">
    <mergeCell ref="F4:H4"/>
    <mergeCell ref="C87:H87"/>
  </mergeCells>
  <conditionalFormatting sqref="E75:H78 E64:H66 E68:H68 E50:H52 I48:J53 I20:J20 E12:J19 E7:I8 E21:J45 E54:J62 J8 E9:H11 I64:J79">
    <cfRule type="cellIs" dxfId="5" priority="5" operator="equal">
      <formula>"NA"</formula>
    </cfRule>
    <cfRule type="cellIs" dxfId="4" priority="6" operator="equal">
      <formula>"NA"</formula>
    </cfRule>
  </conditionalFormatting>
  <conditionalFormatting sqref="E20:H20">
    <cfRule type="cellIs" dxfId="3" priority="3" operator="equal">
      <formula>"NA"</formula>
    </cfRule>
    <cfRule type="cellIs" dxfId="2" priority="4" operator="equal">
      <formula>"NA"</formula>
    </cfRule>
  </conditionalFormatting>
  <conditionalFormatting sqref="I11:J11">
    <cfRule type="cellIs" dxfId="1" priority="1" operator="equal">
      <formula>"NA"</formula>
    </cfRule>
    <cfRule type="cellIs" dxfId="0" priority="2" operator="equal">
      <formula>"NA"</formula>
    </cfRule>
  </conditionalFormatting>
  <dataValidations count="2">
    <dataValidation type="decimal" operator="greaterThanOrEqual" allowBlank="1" showInputMessage="1" showErrorMessage="1" error="Enter Positive values" sqref="I11:J45 I48:J62 I64:J79">
      <formula1>0</formula1>
    </dataValidation>
    <dataValidation showDropDown="1" showInputMessage="1" showErrorMessage="1" sqref="I8:J10"/>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[1]ListValues!#REF!</xm:f>
          </x14:formula1>
          <xm:sqref>E7 F7:H10 E57:I57 E25:I25 E19:I20 E12:I12 E29:I29</xm:sqref>
        </x14:dataValidation>
        <x14:dataValidation type="list" showDropDown="1" showInputMessage="1" showErrorMessage="1">
          <x14:formula1>
            <xm:f>[1]ListValues!#REF!</xm:f>
          </x14:formula1>
          <xm:sqref>I7</xm:sqref>
        </x14:dataValidation>
      </x14:dataValidations>
    </ext>
  </extLst>
</worksheet>
</file>

<file path=xl/worksheets/sheet5.xml><?xml version="1.0" encoding="utf-8"?>
<worksheet xmlns="http://schemas.openxmlformats.org/spreadsheetml/2006/main" xmlns:r="http://schemas.openxmlformats.org/officeDocument/2006/relationships">
  <dimension ref="B4:AB42"/>
  <sheetViews>
    <sheetView zoomScale="60" zoomScaleNormal="60" workbookViewId="0">
      <selection activeCell="N21" sqref="N21"/>
    </sheetView>
  </sheetViews>
  <sheetFormatPr defaultRowHeight="14.4"/>
  <cols>
    <col min="2" max="2" width="12" customWidth="1"/>
    <col min="3" max="3" width="5.109375" customWidth="1"/>
    <col min="4" max="4" width="9.88671875" customWidth="1"/>
    <col min="5" max="5" width="11.88671875" customWidth="1"/>
    <col min="6" max="6" width="4.109375" customWidth="1"/>
    <col min="7" max="7" width="9.5546875" customWidth="1"/>
    <col min="8" max="8" width="15.5546875" customWidth="1"/>
    <col min="9" max="9" width="5.44140625" customWidth="1"/>
    <col min="10" max="10" width="4.44140625" customWidth="1"/>
    <col min="11" max="11" width="3.88671875" customWidth="1"/>
    <col min="12" max="12" width="10.109375" customWidth="1"/>
  </cols>
  <sheetData>
    <row r="4" spans="2:28" ht="17.399999999999999">
      <c r="C4" s="718" t="s">
        <v>712</v>
      </c>
      <c r="E4" s="687"/>
      <c r="F4" s="687"/>
      <c r="G4" s="687"/>
      <c r="H4" s="687"/>
      <c r="I4" s="687"/>
      <c r="J4" s="687"/>
      <c r="K4" s="687"/>
      <c r="L4" s="687"/>
      <c r="M4" s="687"/>
      <c r="N4" s="687"/>
      <c r="O4" s="687"/>
      <c r="P4" s="687"/>
      <c r="Q4" s="687"/>
      <c r="R4" s="687"/>
      <c r="S4" s="687"/>
      <c r="T4" s="687"/>
      <c r="U4" s="687"/>
      <c r="V4" s="687"/>
      <c r="W4" s="687"/>
      <c r="X4" s="687"/>
      <c r="Y4" s="687"/>
      <c r="Z4" s="687"/>
      <c r="AA4" s="687"/>
    </row>
    <row r="5" spans="2:28" ht="16.8">
      <c r="D5" s="687"/>
      <c r="E5" s="687"/>
      <c r="F5" s="687"/>
      <c r="G5" s="687"/>
      <c r="H5" s="687"/>
      <c r="I5" s="687"/>
      <c r="J5" s="687"/>
      <c r="K5" s="687"/>
      <c r="L5" s="719" t="s">
        <v>713</v>
      </c>
    </row>
    <row r="6" spans="2:28">
      <c r="D6" s="687"/>
      <c r="E6" s="687"/>
      <c r="F6" s="687"/>
      <c r="G6" s="687"/>
      <c r="H6" s="687"/>
      <c r="I6" s="687"/>
      <c r="J6" s="687"/>
      <c r="K6" s="687"/>
      <c r="L6" s="687"/>
      <c r="N6" s="687"/>
      <c r="P6" s="687"/>
      <c r="Q6" s="687"/>
      <c r="R6" s="687"/>
      <c r="S6" s="687"/>
      <c r="T6" s="687"/>
      <c r="AA6" s="739" t="s">
        <v>763</v>
      </c>
      <c r="AB6" s="739"/>
    </row>
    <row r="7" spans="2:28">
      <c r="D7" s="687"/>
      <c r="E7" s="687"/>
      <c r="F7" s="687"/>
      <c r="G7" s="687"/>
      <c r="H7" s="687"/>
      <c r="I7" s="687"/>
      <c r="J7" s="687"/>
      <c r="K7" s="687"/>
      <c r="L7" s="687"/>
      <c r="N7" s="687"/>
      <c r="P7" s="687"/>
      <c r="Q7" s="687"/>
      <c r="R7" s="687"/>
      <c r="S7" s="687"/>
      <c r="T7" s="687"/>
    </row>
    <row r="8" spans="2:28" ht="15" thickBot="1">
      <c r="N8" s="687" t="s">
        <v>714</v>
      </c>
    </row>
    <row r="9" spans="2:28">
      <c r="B9" s="688"/>
      <c r="C9" s="122"/>
      <c r="D9" s="706"/>
      <c r="E9" s="707" t="s">
        <v>32</v>
      </c>
      <c r="F9" s="690"/>
      <c r="G9" s="713"/>
      <c r="H9" s="707" t="s">
        <v>715</v>
      </c>
      <c r="J9" s="691"/>
      <c r="K9" s="197"/>
      <c r="L9" s="197"/>
      <c r="M9" s="197"/>
      <c r="N9" s="197"/>
      <c r="O9" s="197"/>
      <c r="P9" s="197"/>
      <c r="Q9" s="197"/>
      <c r="R9" s="197"/>
      <c r="S9" s="197"/>
      <c r="T9" s="197"/>
      <c r="U9" s="197"/>
      <c r="V9" s="197"/>
      <c r="W9" s="197"/>
      <c r="X9" s="197"/>
      <c r="Y9" s="197"/>
      <c r="Z9" s="692"/>
      <c r="AA9" s="122"/>
      <c r="AB9" s="122"/>
    </row>
    <row r="10" spans="2:28">
      <c r="B10" s="693" t="s">
        <v>36</v>
      </c>
      <c r="C10" s="690"/>
      <c r="D10" s="702"/>
      <c r="E10" s="708" t="s">
        <v>716</v>
      </c>
      <c r="F10" s="690"/>
      <c r="G10" s="714"/>
      <c r="H10" s="708" t="s">
        <v>717</v>
      </c>
      <c r="J10" s="286"/>
      <c r="K10" s="122"/>
      <c r="L10" s="122"/>
      <c r="M10" s="122"/>
      <c r="N10" s="147"/>
      <c r="O10" s="214" t="s">
        <v>718</v>
      </c>
      <c r="P10" s="122"/>
      <c r="Q10" s="122"/>
      <c r="R10" s="694"/>
      <c r="S10" s="695"/>
      <c r="T10" s="695"/>
      <c r="U10" s="696"/>
      <c r="V10" s="122"/>
      <c r="W10" s="122"/>
      <c r="X10" s="122"/>
      <c r="Y10" s="122"/>
      <c r="Z10" s="207"/>
      <c r="AA10" s="122"/>
      <c r="AB10" s="122"/>
    </row>
    <row r="11" spans="2:28">
      <c r="B11" s="697"/>
      <c r="C11" s="122"/>
      <c r="D11" s="709"/>
      <c r="E11" s="710" t="s">
        <v>719</v>
      </c>
      <c r="F11" s="690"/>
      <c r="G11" s="715"/>
      <c r="H11" s="710" t="s">
        <v>720</v>
      </c>
      <c r="J11" s="286"/>
      <c r="K11" s="122"/>
      <c r="L11" s="122"/>
      <c r="M11" s="122"/>
      <c r="N11" s="147"/>
      <c r="O11" s="214" t="s">
        <v>10</v>
      </c>
      <c r="P11" s="122"/>
      <c r="Q11" s="122"/>
      <c r="R11" s="68"/>
      <c r="U11" s="69"/>
      <c r="V11" s="122"/>
      <c r="W11" s="122"/>
      <c r="X11" s="122"/>
      <c r="Y11" s="122"/>
      <c r="Z11" s="207"/>
      <c r="AA11" s="122"/>
      <c r="AB11" s="122"/>
    </row>
    <row r="12" spans="2:28">
      <c r="J12" s="286"/>
      <c r="K12" s="122"/>
      <c r="L12" s="122"/>
      <c r="M12" s="122"/>
      <c r="N12" s="122"/>
      <c r="O12" s="214"/>
      <c r="P12" s="122"/>
      <c r="Q12" s="122"/>
      <c r="R12" s="68"/>
      <c r="S12" s="698" t="s">
        <v>721</v>
      </c>
      <c r="T12" s="689" t="s">
        <v>722</v>
      </c>
      <c r="U12" s="69"/>
      <c r="V12" s="122"/>
      <c r="W12" s="122"/>
      <c r="X12" s="122"/>
      <c r="Y12" s="122"/>
      <c r="Z12" s="207"/>
      <c r="AA12" s="122"/>
      <c r="AB12" s="122"/>
    </row>
    <row r="13" spans="2:28">
      <c r="B13" s="688" t="s">
        <v>723</v>
      </c>
      <c r="C13" s="122"/>
      <c r="D13" s="147"/>
      <c r="E13" s="711" t="s">
        <v>724</v>
      </c>
      <c r="F13" s="705"/>
      <c r="G13" s="147"/>
      <c r="H13" s="711" t="s">
        <v>724</v>
      </c>
      <c r="J13" s="286"/>
      <c r="K13" s="122"/>
      <c r="L13" s="122"/>
      <c r="M13" s="122"/>
      <c r="N13" s="147"/>
      <c r="O13" s="212" t="s">
        <v>10</v>
      </c>
      <c r="P13" s="122"/>
      <c r="Q13" s="122"/>
      <c r="R13" s="68"/>
      <c r="S13" s="122"/>
      <c r="T13" s="122"/>
      <c r="U13" s="69"/>
      <c r="V13" s="122"/>
      <c r="W13" s="122"/>
      <c r="X13" s="122"/>
      <c r="Y13" s="122"/>
      <c r="Z13" s="207"/>
      <c r="AA13" s="122"/>
      <c r="AB13" s="122"/>
    </row>
    <row r="14" spans="2:28">
      <c r="B14" s="697" t="s">
        <v>329</v>
      </c>
      <c r="C14" s="122"/>
      <c r="D14" s="716"/>
      <c r="E14" s="712" t="s">
        <v>328</v>
      </c>
      <c r="F14" s="705"/>
      <c r="G14" s="716"/>
      <c r="H14" s="712" t="s">
        <v>328</v>
      </c>
      <c r="J14" s="286"/>
      <c r="K14" s="122"/>
      <c r="L14" s="122"/>
      <c r="M14" s="122"/>
      <c r="N14" s="122"/>
      <c r="O14" s="122"/>
      <c r="P14" s="122"/>
      <c r="Q14" s="122"/>
      <c r="R14" s="74"/>
      <c r="S14" s="701"/>
      <c r="T14" s="701"/>
      <c r="U14" s="75"/>
      <c r="V14" s="122"/>
      <c r="W14" s="122"/>
      <c r="X14" s="122"/>
      <c r="Y14" s="122"/>
      <c r="Z14" s="207"/>
      <c r="AA14" s="122"/>
      <c r="AB14" s="122"/>
    </row>
    <row r="15" spans="2:28">
      <c r="J15" s="286"/>
      <c r="K15" s="122"/>
      <c r="L15" s="122"/>
      <c r="M15" s="122"/>
      <c r="N15" s="122"/>
      <c r="O15" s="122"/>
      <c r="P15" s="122"/>
      <c r="Q15" s="122" t="s">
        <v>725</v>
      </c>
      <c r="T15" s="147"/>
      <c r="U15" s="122" t="s">
        <v>726</v>
      </c>
      <c r="V15" s="122"/>
      <c r="W15" s="122"/>
      <c r="X15" s="122"/>
      <c r="Y15" s="122"/>
      <c r="Z15" s="207"/>
      <c r="AA15" s="122" t="s">
        <v>727</v>
      </c>
      <c r="AB15" s="122"/>
    </row>
    <row r="16" spans="2:28">
      <c r="B16" s="688" t="s">
        <v>728</v>
      </c>
      <c r="C16" s="122"/>
      <c r="D16" s="147"/>
      <c r="E16" s="711" t="s">
        <v>729</v>
      </c>
      <c r="F16" s="705"/>
      <c r="G16" s="147"/>
      <c r="H16" s="711" t="s">
        <v>729</v>
      </c>
      <c r="I16" s="122"/>
      <c r="J16" s="286"/>
      <c r="K16" s="122"/>
      <c r="L16" s="122"/>
      <c r="M16" s="122"/>
      <c r="N16" s="122"/>
      <c r="O16" s="147"/>
      <c r="P16" s="147"/>
      <c r="Q16" s="122" t="s">
        <v>730</v>
      </c>
      <c r="R16" s="122"/>
      <c r="T16" s="122"/>
      <c r="U16" s="122"/>
      <c r="V16" s="122"/>
      <c r="W16" s="122"/>
      <c r="X16" s="122"/>
      <c r="Y16" s="122"/>
      <c r="Z16" s="207"/>
      <c r="AA16" s="122" t="s">
        <v>731</v>
      </c>
      <c r="AB16" s="122"/>
    </row>
    <row r="17" spans="2:28">
      <c r="B17" s="697"/>
      <c r="C17" s="122"/>
      <c r="D17" s="655">
        <v>2860</v>
      </c>
      <c r="E17" s="712" t="s">
        <v>748</v>
      </c>
      <c r="F17" s="705"/>
      <c r="G17" s="655">
        <v>2860</v>
      </c>
      <c r="H17" s="712" t="s">
        <v>748</v>
      </c>
      <c r="I17" s="122"/>
      <c r="J17" s="286"/>
      <c r="K17" s="122"/>
      <c r="L17" s="122"/>
      <c r="M17" s="122"/>
      <c r="N17" s="122"/>
      <c r="O17" s="122"/>
      <c r="P17" s="122"/>
      <c r="Q17" s="122"/>
      <c r="R17" s="122"/>
      <c r="S17" s="122"/>
      <c r="T17" s="122"/>
      <c r="U17" s="122"/>
      <c r="V17" s="122"/>
      <c r="W17" s="122"/>
      <c r="X17" s="122"/>
      <c r="Y17" s="122"/>
      <c r="Z17" s="207"/>
      <c r="AA17" s="122"/>
      <c r="AB17" s="122"/>
    </row>
    <row r="18" spans="2:28">
      <c r="B18" s="122"/>
      <c r="C18" s="122"/>
      <c r="D18" s="122"/>
      <c r="E18" s="122"/>
      <c r="F18" s="122"/>
      <c r="G18" s="122"/>
      <c r="H18" s="122"/>
      <c r="I18" s="122"/>
      <c r="J18" s="286"/>
      <c r="K18" s="122"/>
      <c r="L18" s="122"/>
      <c r="M18" s="122"/>
      <c r="N18" s="122"/>
      <c r="O18" s="122"/>
      <c r="P18" s="122"/>
      <c r="Q18" s="122"/>
      <c r="R18" s="122"/>
      <c r="S18" s="122"/>
      <c r="T18" s="122"/>
      <c r="U18" s="122" t="s">
        <v>732</v>
      </c>
      <c r="V18" s="122"/>
      <c r="W18" s="122"/>
      <c r="X18" s="122"/>
      <c r="Y18" s="122"/>
      <c r="Z18" s="207"/>
      <c r="AA18" s="122"/>
      <c r="AB18" s="717"/>
    </row>
    <row r="19" spans="2:28">
      <c r="B19" s="688" t="s">
        <v>668</v>
      </c>
      <c r="C19" s="122"/>
      <c r="D19" s="147"/>
      <c r="E19" s="711" t="s">
        <v>724</v>
      </c>
      <c r="F19" s="705"/>
      <c r="G19" s="147"/>
      <c r="H19" s="711" t="s">
        <v>724</v>
      </c>
      <c r="I19" s="122"/>
      <c r="J19" s="286"/>
      <c r="K19" s="122"/>
      <c r="L19" s="122"/>
      <c r="M19" s="122"/>
      <c r="N19" s="122"/>
      <c r="O19" s="122"/>
      <c r="P19" s="122"/>
      <c r="Q19" s="122"/>
      <c r="R19" s="122"/>
      <c r="S19" s="122"/>
      <c r="T19" s="147"/>
      <c r="U19" s="122" t="s">
        <v>733</v>
      </c>
      <c r="V19" s="122"/>
      <c r="W19" s="122"/>
      <c r="X19" s="122"/>
      <c r="Y19" s="122"/>
      <c r="Z19" s="207"/>
      <c r="AA19" s="122"/>
      <c r="AB19" s="122"/>
    </row>
    <row r="20" spans="2:28">
      <c r="B20" s="697"/>
      <c r="C20" s="122"/>
      <c r="D20" s="716"/>
      <c r="E20" s="712" t="s">
        <v>764</v>
      </c>
      <c r="F20" s="705"/>
      <c r="G20" s="716"/>
      <c r="H20" s="712" t="s">
        <v>764</v>
      </c>
      <c r="I20" s="122"/>
      <c r="J20" s="286"/>
      <c r="K20" s="122"/>
      <c r="L20" s="122"/>
      <c r="M20" s="122"/>
      <c r="N20" s="122"/>
      <c r="O20" s="122"/>
      <c r="P20" s="122"/>
      <c r="Q20" s="147"/>
      <c r="R20" s="122"/>
      <c r="S20" s="122"/>
      <c r="T20" s="122"/>
      <c r="U20" s="122"/>
      <c r="V20" s="122"/>
      <c r="W20" s="122"/>
      <c r="X20" s="122"/>
      <c r="Y20" s="122"/>
      <c r="Z20" s="207"/>
      <c r="AA20" s="122"/>
      <c r="AB20" s="122"/>
    </row>
    <row r="21" spans="2:28">
      <c r="J21" s="286"/>
      <c r="K21" s="122"/>
      <c r="L21" s="122"/>
      <c r="M21" s="122"/>
      <c r="N21" s="147"/>
      <c r="O21" s="122" t="s">
        <v>734</v>
      </c>
      <c r="P21" s="122"/>
      <c r="Q21" s="122" t="s">
        <v>10</v>
      </c>
      <c r="R21" s="122"/>
      <c r="S21" s="122"/>
      <c r="T21" s="122"/>
      <c r="U21" s="122"/>
      <c r="V21" s="122"/>
      <c r="W21" s="122"/>
      <c r="X21" s="122"/>
      <c r="Y21" s="147"/>
      <c r="Z21" s="207"/>
      <c r="AA21" s="122"/>
      <c r="AB21" s="122"/>
    </row>
    <row r="22" spans="2:28">
      <c r="J22" s="286"/>
      <c r="K22" s="122"/>
      <c r="L22" s="122"/>
      <c r="M22" s="122"/>
      <c r="N22" s="122"/>
      <c r="P22" s="122"/>
      <c r="Q22" s="122"/>
      <c r="R22" s="122"/>
      <c r="S22" s="122"/>
      <c r="T22" s="122"/>
      <c r="U22" s="122"/>
      <c r="V22" s="147"/>
      <c r="W22" s="214" t="s">
        <v>10</v>
      </c>
      <c r="X22" s="122"/>
      <c r="Y22" s="122" t="s">
        <v>735</v>
      </c>
      <c r="Z22" s="207"/>
      <c r="AA22" s="122"/>
      <c r="AB22" s="122"/>
    </row>
    <row r="23" spans="2:28">
      <c r="J23" s="286"/>
      <c r="K23" s="122"/>
      <c r="L23" s="214" t="s">
        <v>646</v>
      </c>
      <c r="M23" s="147"/>
      <c r="N23" s="122"/>
      <c r="O23" s="694"/>
      <c r="P23" s="695"/>
      <c r="Q23" s="696"/>
      <c r="R23" s="122"/>
      <c r="S23" s="122"/>
      <c r="T23" s="122"/>
      <c r="U23" s="122"/>
      <c r="V23" s="122"/>
      <c r="W23" s="122"/>
      <c r="X23" s="122"/>
      <c r="Y23" s="122"/>
      <c r="Z23" s="207"/>
      <c r="AA23" s="122"/>
      <c r="AB23" s="122"/>
    </row>
    <row r="24" spans="2:28">
      <c r="J24" s="286"/>
      <c r="K24" s="122"/>
      <c r="L24" s="122"/>
      <c r="M24" s="122"/>
      <c r="N24" s="122"/>
      <c r="O24" s="68"/>
      <c r="P24" s="122"/>
      <c r="Q24" s="69"/>
      <c r="R24" s="122"/>
      <c r="S24" s="122"/>
      <c r="T24" s="122"/>
      <c r="U24" s="122"/>
      <c r="V24" s="122"/>
      <c r="W24" s="122"/>
      <c r="X24" s="122"/>
      <c r="Y24" s="122"/>
      <c r="Z24" s="207"/>
      <c r="AA24" s="122"/>
      <c r="AB24" s="122"/>
    </row>
    <row r="25" spans="2:28">
      <c r="B25" s="688" t="s">
        <v>736</v>
      </c>
      <c r="C25" s="122"/>
      <c r="D25" s="740"/>
      <c r="E25" s="699" t="s">
        <v>228</v>
      </c>
      <c r="F25" s="705"/>
      <c r="G25" s="740"/>
      <c r="H25" s="699" t="s">
        <v>228</v>
      </c>
      <c r="J25" s="286"/>
      <c r="K25" s="122"/>
      <c r="L25" s="214" t="s">
        <v>646</v>
      </c>
      <c r="M25" s="147"/>
      <c r="N25" s="122"/>
      <c r="O25" s="68"/>
      <c r="P25" s="122"/>
      <c r="Q25" s="69"/>
      <c r="R25" s="122"/>
      <c r="S25" s="122"/>
      <c r="T25" s="122"/>
      <c r="U25" s="122"/>
      <c r="V25" s="122"/>
      <c r="W25" s="694"/>
      <c r="X25" s="695"/>
      <c r="Y25" s="696"/>
      <c r="Z25" s="207"/>
      <c r="AA25" s="957" t="s">
        <v>737</v>
      </c>
      <c r="AB25" s="958"/>
    </row>
    <row r="26" spans="2:28">
      <c r="B26" s="697" t="s">
        <v>329</v>
      </c>
      <c r="C26" s="122"/>
      <c r="D26" s="740"/>
      <c r="E26" s="700" t="s">
        <v>236</v>
      </c>
      <c r="F26" s="705"/>
      <c r="G26" s="740"/>
      <c r="H26" s="700" t="s">
        <v>236</v>
      </c>
      <c r="J26" s="286"/>
      <c r="K26" s="122"/>
      <c r="L26" s="122"/>
      <c r="M26" s="122"/>
      <c r="N26" s="122"/>
      <c r="O26" s="959" t="s">
        <v>2</v>
      </c>
      <c r="P26" s="958"/>
      <c r="Q26" s="960"/>
      <c r="R26" s="122"/>
      <c r="S26" s="122"/>
      <c r="T26" s="122"/>
      <c r="U26" s="122" t="s">
        <v>2</v>
      </c>
      <c r="V26" s="122"/>
      <c r="W26" s="68"/>
      <c r="X26" s="698" t="s">
        <v>3</v>
      </c>
      <c r="Y26" s="69"/>
      <c r="Z26" s="207"/>
      <c r="AA26" s="122"/>
      <c r="AB26" s="122" t="s">
        <v>10</v>
      </c>
    </row>
    <row r="27" spans="2:28">
      <c r="J27" s="286"/>
      <c r="K27" s="122"/>
      <c r="L27" s="122" t="s">
        <v>738</v>
      </c>
      <c r="M27" s="147"/>
      <c r="N27" s="122"/>
      <c r="O27" s="959" t="s">
        <v>739</v>
      </c>
      <c r="P27" s="958"/>
      <c r="Q27" s="960"/>
      <c r="R27" s="122"/>
      <c r="S27" s="122"/>
      <c r="T27" s="122"/>
      <c r="U27" s="717"/>
      <c r="V27" s="122"/>
      <c r="W27" s="68"/>
      <c r="X27" s="698" t="s">
        <v>739</v>
      </c>
      <c r="Y27" s="69"/>
      <c r="Z27" s="122"/>
      <c r="AA27" s="147"/>
      <c r="AB27" s="122"/>
    </row>
    <row r="28" spans="2:28">
      <c r="B28" s="699" t="s">
        <v>740</v>
      </c>
      <c r="C28" s="705"/>
      <c r="D28" s="740"/>
      <c r="E28" s="699" t="s">
        <v>765</v>
      </c>
      <c r="F28" s="705"/>
      <c r="G28" s="740"/>
      <c r="H28" s="699" t="s">
        <v>741</v>
      </c>
      <c r="J28" s="286"/>
      <c r="K28" s="122"/>
      <c r="L28" s="122"/>
      <c r="M28" s="122"/>
      <c r="N28" s="122"/>
      <c r="O28" s="68"/>
      <c r="P28" s="122"/>
      <c r="Q28" s="69"/>
      <c r="R28" s="122"/>
      <c r="S28" s="122"/>
      <c r="T28" s="122"/>
      <c r="U28" s="122"/>
      <c r="V28" s="122"/>
      <c r="W28" s="68"/>
      <c r="X28" s="122"/>
      <c r="Y28" s="69"/>
      <c r="Z28" s="207"/>
      <c r="AA28" s="122"/>
      <c r="AB28" s="122"/>
    </row>
    <row r="29" spans="2:28">
      <c r="B29" s="697" t="s">
        <v>329</v>
      </c>
      <c r="C29" s="122"/>
      <c r="D29" s="740"/>
      <c r="E29" s="700" t="s">
        <v>328</v>
      </c>
      <c r="F29" s="705"/>
      <c r="G29" s="740"/>
      <c r="H29" s="700" t="s">
        <v>328</v>
      </c>
      <c r="J29" s="286"/>
      <c r="K29" s="122"/>
      <c r="L29" s="122" t="s">
        <v>738</v>
      </c>
      <c r="M29" s="147"/>
      <c r="N29" s="122"/>
      <c r="O29" s="68"/>
      <c r="P29" s="122"/>
      <c r="Q29" s="69"/>
      <c r="R29" s="122"/>
      <c r="S29" s="122"/>
      <c r="T29" s="122"/>
      <c r="U29" s="122"/>
      <c r="V29" s="122"/>
      <c r="W29" s="74"/>
      <c r="X29" s="701"/>
      <c r="Y29" s="75"/>
      <c r="Z29" s="207"/>
      <c r="AA29" s="122"/>
      <c r="AB29" s="122"/>
    </row>
    <row r="30" spans="2:28">
      <c r="B30" s="122"/>
      <c r="C30" s="122"/>
      <c r="D30" s="122"/>
      <c r="E30" s="122"/>
      <c r="F30" s="122"/>
      <c r="G30" s="122"/>
      <c r="H30" s="122"/>
      <c r="J30" s="286"/>
      <c r="K30" s="122"/>
      <c r="L30" s="122"/>
      <c r="N30" s="122"/>
      <c r="O30" s="68"/>
      <c r="P30" s="122"/>
      <c r="Q30" s="69"/>
      <c r="R30" s="122"/>
      <c r="S30" s="122"/>
      <c r="V30" s="122"/>
      <c r="W30" s="122"/>
      <c r="X30" s="122"/>
      <c r="Y30" s="122"/>
      <c r="Z30" s="207"/>
      <c r="AA30" s="957" t="s">
        <v>2</v>
      </c>
      <c r="AB30" s="958"/>
    </row>
    <row r="31" spans="2:28">
      <c r="J31" s="286"/>
      <c r="K31" s="122"/>
      <c r="L31" s="122"/>
      <c r="M31" s="122"/>
      <c r="N31" s="122"/>
      <c r="O31" s="74"/>
      <c r="P31" s="701"/>
      <c r="Q31" s="75"/>
      <c r="R31" s="122"/>
      <c r="S31" s="122"/>
      <c r="T31" s="122"/>
      <c r="U31" s="122"/>
      <c r="W31" s="122"/>
      <c r="X31" s="122"/>
      <c r="Y31" s="122"/>
      <c r="Z31" s="207"/>
      <c r="AA31" s="122"/>
      <c r="AB31" s="122"/>
    </row>
    <row r="32" spans="2:28">
      <c r="J32" s="286"/>
      <c r="K32" s="122"/>
      <c r="L32" s="122"/>
      <c r="M32" s="122"/>
      <c r="N32" s="122"/>
      <c r="O32" s="122"/>
      <c r="P32" s="122"/>
      <c r="Q32" s="122"/>
      <c r="R32" s="122"/>
      <c r="S32" s="147"/>
      <c r="T32" s="122"/>
      <c r="U32" s="122"/>
      <c r="V32" s="147"/>
      <c r="W32" s="122" t="s">
        <v>742</v>
      </c>
      <c r="X32" s="122"/>
      <c r="Y32" s="122"/>
      <c r="Z32" s="207"/>
      <c r="AA32" s="122" t="s">
        <v>743</v>
      </c>
      <c r="AB32" s="122"/>
    </row>
    <row r="33" spans="9:28">
      <c r="J33" s="286"/>
      <c r="K33" s="122"/>
      <c r="L33" s="122"/>
      <c r="M33" s="122"/>
      <c r="N33" s="122"/>
      <c r="O33" s="122"/>
      <c r="P33" s="122"/>
      <c r="Q33" s="122"/>
      <c r="R33" s="122"/>
      <c r="S33" s="122" t="s">
        <v>744</v>
      </c>
      <c r="T33" s="122"/>
      <c r="U33" s="122"/>
      <c r="V33" s="122"/>
      <c r="W33" s="122"/>
      <c r="X33" s="122"/>
      <c r="Y33" s="122"/>
      <c r="Z33" s="207"/>
      <c r="AA33" s="122" t="s">
        <v>745</v>
      </c>
      <c r="AB33" s="147"/>
    </row>
    <row r="34" spans="9:28">
      <c r="J34" s="286"/>
      <c r="K34" s="122"/>
      <c r="L34" s="122"/>
      <c r="M34" s="122"/>
      <c r="N34" s="122"/>
      <c r="O34" s="122"/>
      <c r="P34" s="122"/>
      <c r="Q34" s="122"/>
      <c r="R34" s="122"/>
      <c r="S34" s="122"/>
      <c r="T34" s="122"/>
      <c r="U34" s="122"/>
      <c r="V34" s="122"/>
      <c r="W34" s="122"/>
      <c r="X34" s="122"/>
      <c r="Y34" s="122"/>
      <c r="Z34" s="207"/>
      <c r="AA34" s="122"/>
      <c r="AB34" s="122"/>
    </row>
    <row r="35" spans="9:28">
      <c r="J35" s="286"/>
      <c r="K35" s="122"/>
      <c r="L35" s="122"/>
      <c r="M35" s="122"/>
      <c r="N35" s="147"/>
      <c r="O35" s="122"/>
      <c r="P35" s="122"/>
      <c r="Q35" s="122"/>
      <c r="R35" s="694"/>
      <c r="S35" s="695"/>
      <c r="T35" s="696"/>
      <c r="U35" s="122"/>
      <c r="V35" s="122"/>
      <c r="W35" s="122"/>
      <c r="X35" s="122"/>
      <c r="Y35" s="122"/>
      <c r="Z35" s="207"/>
      <c r="AA35" s="122"/>
      <c r="AB35" s="122"/>
    </row>
    <row r="36" spans="9:28">
      <c r="J36" s="286"/>
      <c r="K36" s="122"/>
      <c r="L36" s="122"/>
      <c r="M36" s="122"/>
      <c r="N36" s="122"/>
      <c r="O36" s="122"/>
      <c r="P36" s="122"/>
      <c r="Q36" s="122"/>
      <c r="R36" s="702"/>
      <c r="S36" s="698" t="s">
        <v>746</v>
      </c>
      <c r="T36" s="703"/>
      <c r="U36" s="122"/>
      <c r="V36" s="122"/>
      <c r="W36" s="122"/>
      <c r="X36" s="122"/>
      <c r="Y36" s="122"/>
      <c r="Z36" s="207"/>
      <c r="AA36" s="122"/>
      <c r="AB36" s="122"/>
    </row>
    <row r="37" spans="9:28">
      <c r="J37" s="286"/>
      <c r="K37" s="122"/>
      <c r="L37" s="122"/>
      <c r="M37" s="122"/>
      <c r="N37" s="147"/>
      <c r="O37" s="122"/>
      <c r="P37" s="122"/>
      <c r="Q37" s="122"/>
      <c r="R37" s="702"/>
      <c r="S37" s="698" t="s">
        <v>747</v>
      </c>
      <c r="T37" s="703"/>
      <c r="U37" s="122"/>
      <c r="V37" s="122"/>
      <c r="W37" s="122"/>
      <c r="X37" s="122"/>
      <c r="Y37" s="122"/>
      <c r="Z37" s="207"/>
      <c r="AA37" s="122"/>
      <c r="AB37" s="122"/>
    </row>
    <row r="38" spans="9:28">
      <c r="J38" s="286"/>
      <c r="K38" s="122"/>
      <c r="L38" s="122"/>
      <c r="M38" s="122"/>
      <c r="N38" s="122"/>
      <c r="O38" s="122"/>
      <c r="P38" s="122"/>
      <c r="Q38" s="122"/>
      <c r="R38" s="74"/>
      <c r="S38" s="701"/>
      <c r="T38" s="75"/>
      <c r="U38" s="122"/>
      <c r="V38" s="122"/>
      <c r="W38" s="122"/>
      <c r="X38" s="122"/>
      <c r="Y38" s="122"/>
      <c r="Z38" s="207"/>
      <c r="AA38" s="122"/>
      <c r="AB38" s="122"/>
    </row>
    <row r="39" spans="9:28" ht="15" thickBot="1">
      <c r="J39" s="704"/>
      <c r="K39" s="125"/>
      <c r="L39" s="125"/>
      <c r="M39" s="125"/>
      <c r="N39" s="125"/>
      <c r="O39" s="125"/>
      <c r="P39" s="125"/>
      <c r="Q39" s="125"/>
      <c r="R39" s="125"/>
      <c r="S39" s="125"/>
      <c r="T39" s="125"/>
      <c r="U39" s="125"/>
      <c r="V39" s="125"/>
      <c r="W39" s="125"/>
      <c r="X39" s="125"/>
      <c r="Y39" s="125"/>
      <c r="Z39" s="196"/>
      <c r="AA39" s="122"/>
      <c r="AB39" s="122"/>
    </row>
    <row r="40" spans="9:28">
      <c r="I40" s="122"/>
      <c r="J40" s="122"/>
      <c r="K40" s="122"/>
      <c r="L40" s="122"/>
      <c r="M40" s="122"/>
      <c r="N40" s="122"/>
      <c r="O40" s="122"/>
      <c r="P40" s="122"/>
      <c r="Q40" s="122"/>
      <c r="R40" s="122"/>
      <c r="S40" s="122"/>
      <c r="T40" s="122"/>
      <c r="U40" s="122"/>
      <c r="V40" s="122"/>
      <c r="W40" s="122"/>
      <c r="X40" s="122"/>
      <c r="Y40" s="122"/>
      <c r="Z40" s="122"/>
    </row>
    <row r="41" spans="9:28">
      <c r="J41" s="122"/>
      <c r="K41" s="122"/>
      <c r="L41" s="122"/>
      <c r="M41" s="122"/>
      <c r="N41" s="122"/>
      <c r="O41" s="122"/>
      <c r="P41" s="122"/>
      <c r="Q41" s="122"/>
      <c r="R41" s="122"/>
      <c r="S41" s="122"/>
      <c r="T41" s="122"/>
      <c r="U41" s="122"/>
      <c r="V41" s="122"/>
      <c r="W41" s="122"/>
      <c r="X41" s="122"/>
      <c r="Y41" s="122"/>
      <c r="Z41" s="122"/>
      <c r="AA41" s="122"/>
    </row>
    <row r="42" spans="9:28">
      <c r="J42" s="122"/>
      <c r="K42" s="122"/>
      <c r="L42" s="122"/>
      <c r="M42" s="122"/>
      <c r="N42" s="122"/>
      <c r="O42" s="122"/>
      <c r="P42" s="122"/>
      <c r="Q42" s="122"/>
      <c r="R42" s="122"/>
      <c r="S42" s="122"/>
      <c r="T42" s="122"/>
      <c r="U42" s="122"/>
      <c r="V42" s="122"/>
      <c r="W42" s="122"/>
      <c r="X42" s="122"/>
      <c r="Y42" s="122"/>
      <c r="Z42" s="122"/>
      <c r="AA42" s="122"/>
    </row>
  </sheetData>
  <mergeCells count="4">
    <mergeCell ref="AA25:AB25"/>
    <mergeCell ref="O26:Q26"/>
    <mergeCell ref="O27:Q27"/>
    <mergeCell ref="AA30:AB30"/>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dimension ref="A1:P42"/>
  <sheetViews>
    <sheetView tabSelected="1" zoomScale="90" zoomScaleNormal="90" workbookViewId="0">
      <selection activeCell="P22" sqref="P22"/>
    </sheetView>
  </sheetViews>
  <sheetFormatPr defaultRowHeight="14.4"/>
  <cols>
    <col min="3" max="3" width="23" customWidth="1"/>
    <col min="4" max="4" width="11" style="114" customWidth="1"/>
    <col min="5" max="5" width="21.6640625" customWidth="1"/>
    <col min="6" max="6" width="11.5546875" customWidth="1"/>
    <col min="7" max="7" width="12" customWidth="1"/>
    <col min="8" max="8" width="12.109375" customWidth="1"/>
    <col min="9" max="9" width="11.88671875" customWidth="1"/>
    <col min="10" max="10" width="13.109375" customWidth="1"/>
    <col min="11" max="12" width="13.33203125" customWidth="1"/>
    <col min="13" max="13" width="21.109375" customWidth="1"/>
    <col min="16" max="16" width="18.5546875" customWidth="1"/>
  </cols>
  <sheetData>
    <row r="1" spans="1:16">
      <c r="B1" s="32"/>
      <c r="D1" s="122"/>
      <c r="E1" s="32"/>
      <c r="F1" s="32"/>
      <c r="G1" s="32"/>
      <c r="H1" s="32"/>
      <c r="I1" s="32"/>
      <c r="J1" s="32"/>
    </row>
    <row r="2" spans="1:16" ht="18">
      <c r="A2" s="11"/>
      <c r="B2" s="109" t="s">
        <v>115</v>
      </c>
      <c r="C2" s="11"/>
      <c r="D2" s="123"/>
      <c r="E2" s="45"/>
      <c r="F2" s="45"/>
      <c r="G2" s="45"/>
      <c r="H2" s="45"/>
      <c r="I2" s="45"/>
      <c r="J2" s="45"/>
      <c r="K2" s="11"/>
      <c r="L2" s="11"/>
      <c r="M2" s="11"/>
      <c r="N2" s="11"/>
    </row>
    <row r="3" spans="1:16" ht="18">
      <c r="A3" s="11"/>
      <c r="B3" s="45"/>
      <c r="C3" s="11"/>
      <c r="D3" s="123"/>
      <c r="E3" s="45"/>
      <c r="F3" s="45"/>
      <c r="G3" s="45"/>
      <c r="H3" s="45"/>
      <c r="I3" s="45"/>
      <c r="J3" s="45"/>
      <c r="K3" s="11"/>
      <c r="L3" s="11"/>
      <c r="M3" s="11"/>
      <c r="N3" s="11"/>
    </row>
    <row r="4" spans="1:16" ht="16.8">
      <c r="B4" s="110" t="s">
        <v>116</v>
      </c>
      <c r="D4" s="122"/>
      <c r="E4" s="32"/>
      <c r="F4" s="32"/>
      <c r="G4" s="32"/>
      <c r="H4" s="32"/>
      <c r="I4" s="32"/>
      <c r="J4" s="32"/>
      <c r="K4" s="305"/>
      <c r="L4" s="305"/>
    </row>
    <row r="5" spans="1:16" ht="15" thickBot="1">
      <c r="B5" s="111"/>
      <c r="D5" s="125"/>
      <c r="E5" s="32"/>
      <c r="F5" s="32"/>
      <c r="G5" s="32"/>
      <c r="H5" s="32"/>
      <c r="I5" s="32"/>
      <c r="J5" s="32"/>
    </row>
    <row r="6" spans="1:16" ht="16.2" thickBot="1">
      <c r="B6" s="112" t="s">
        <v>0</v>
      </c>
      <c r="C6" s="106" t="s">
        <v>36</v>
      </c>
      <c r="D6" s="124" t="s">
        <v>37</v>
      </c>
      <c r="E6" s="107" t="s">
        <v>38</v>
      </c>
      <c r="F6" s="895"/>
      <c r="G6" s="962" t="s">
        <v>979</v>
      </c>
      <c r="H6" s="963"/>
      <c r="I6" s="963"/>
      <c r="J6" s="963"/>
      <c r="K6" s="964"/>
      <c r="L6" s="889" t="s">
        <v>978</v>
      </c>
      <c r="M6" s="107" t="s">
        <v>117</v>
      </c>
    </row>
    <row r="7" spans="1:16" ht="15.6">
      <c r="B7" s="119"/>
      <c r="C7" s="131"/>
      <c r="D7" s="132"/>
      <c r="E7" s="131"/>
      <c r="F7" s="965" t="s">
        <v>135</v>
      </c>
      <c r="G7" s="965"/>
      <c r="H7" s="965"/>
      <c r="I7" s="965"/>
      <c r="J7" s="875" t="s">
        <v>230</v>
      </c>
      <c r="K7" s="875" t="s">
        <v>970</v>
      </c>
      <c r="L7" s="875" t="s">
        <v>980</v>
      </c>
      <c r="M7" s="133"/>
    </row>
    <row r="8" spans="1:16" ht="15.6">
      <c r="B8" s="131"/>
      <c r="C8" s="131"/>
      <c r="D8" s="132"/>
      <c r="E8" s="876"/>
      <c r="F8" s="51" t="s">
        <v>41</v>
      </c>
      <c r="G8" s="51" t="s">
        <v>42</v>
      </c>
      <c r="H8" s="51" t="s">
        <v>43</v>
      </c>
      <c r="I8" s="874" t="s">
        <v>140</v>
      </c>
      <c r="J8" s="51" t="s">
        <v>74</v>
      </c>
      <c r="K8" s="51" t="s">
        <v>44</v>
      </c>
      <c r="L8" s="51" t="s">
        <v>44</v>
      </c>
      <c r="M8" s="131"/>
    </row>
    <row r="9" spans="1:16" s="55" customFormat="1" ht="15.6">
      <c r="B9" s="279">
        <v>1</v>
      </c>
      <c r="C9" s="134" t="s">
        <v>969</v>
      </c>
      <c r="D9" s="278" t="s">
        <v>10</v>
      </c>
      <c r="E9" s="279"/>
      <c r="F9" s="169">
        <f>'Prod_energy_best monthly'!E20</f>
        <v>252000</v>
      </c>
      <c r="G9" s="169">
        <f>'Prod_energy_best monthly'!F20</f>
        <v>280500</v>
      </c>
      <c r="H9" s="169">
        <f>'Prod_energy_best monthly'!G20</f>
        <v>374300</v>
      </c>
      <c r="I9" s="140">
        <f>'Prod_energy_best monthly'!H20</f>
        <v>302266.66666666669</v>
      </c>
      <c r="J9" s="877">
        <f>'Prod_energy_best monthly'!I20</f>
        <v>0</v>
      </c>
      <c r="K9" s="877">
        <f>'Prod_energy_best monthly'!J20</f>
        <v>330000</v>
      </c>
      <c r="L9" s="877"/>
      <c r="M9" s="278"/>
    </row>
    <row r="10" spans="1:16" ht="31.2">
      <c r="B10" s="115">
        <v>2</v>
      </c>
      <c r="C10" s="116" t="s">
        <v>971</v>
      </c>
      <c r="D10" s="116" t="s">
        <v>40</v>
      </c>
      <c r="E10" s="135" t="s">
        <v>137</v>
      </c>
      <c r="F10" s="878">
        <f>'Prod_energy_best monthly'!E23</f>
        <v>6.3949999999999996</v>
      </c>
      <c r="G10" s="878">
        <f>'Prod_energy_best monthly'!F23</f>
        <v>6.6040000000000001</v>
      </c>
      <c r="H10" s="878">
        <f>'Prod_energy_best monthly'!G23</f>
        <v>6.5419999999999998</v>
      </c>
      <c r="I10" s="879">
        <f>'Prod_energy_best monthly'!H23</f>
        <v>6.5203270842523153</v>
      </c>
      <c r="J10" s="878">
        <f>'Prod_energy_best monthly'!I23</f>
        <v>6.4210000000000003</v>
      </c>
      <c r="K10" s="877">
        <f>'Prod_energy_best monthly'!J23</f>
        <v>6.51</v>
      </c>
      <c r="L10" s="877"/>
      <c r="M10" s="116"/>
    </row>
    <row r="11" spans="1:16" ht="31.2">
      <c r="B11" s="279"/>
      <c r="C11" s="116" t="s">
        <v>981</v>
      </c>
      <c r="D11" s="116" t="s">
        <v>40</v>
      </c>
      <c r="E11" s="135"/>
      <c r="F11" s="878"/>
      <c r="G11" s="878"/>
      <c r="H11" s="878"/>
      <c r="I11" s="879">
        <f>I10-2.53</f>
        <v>3.9903270842523155</v>
      </c>
      <c r="J11" s="879">
        <f t="shared" ref="J11:K11" si="0">J10-2.53</f>
        <v>3.8910000000000005</v>
      </c>
      <c r="K11" s="879">
        <f t="shared" si="0"/>
        <v>3.98</v>
      </c>
      <c r="L11" s="877"/>
      <c r="M11" s="278"/>
    </row>
    <row r="12" spans="1:16" ht="31.2">
      <c r="B12" s="121">
        <v>3</v>
      </c>
      <c r="C12" s="134" t="s">
        <v>119</v>
      </c>
      <c r="D12" s="116"/>
      <c r="E12" s="115"/>
      <c r="F12" s="279"/>
      <c r="G12" s="279"/>
      <c r="H12" s="279"/>
      <c r="I12" s="279"/>
      <c r="J12" s="279"/>
      <c r="K12" s="113"/>
      <c r="L12" s="113"/>
      <c r="M12" s="116"/>
    </row>
    <row r="13" spans="1:16" ht="31.2">
      <c r="B13" s="115">
        <v>3.1</v>
      </c>
      <c r="C13" s="116" t="s">
        <v>120</v>
      </c>
      <c r="D13" s="116" t="s">
        <v>40</v>
      </c>
      <c r="E13" s="136" t="s">
        <v>184</v>
      </c>
      <c r="F13" s="879" t="str">
        <f>'NF_Low cap '!Q21</f>
        <v>NA</v>
      </c>
      <c r="G13" s="879">
        <f>'NF_Low cap '!R21</f>
        <v>0.16313400673400669</v>
      </c>
      <c r="H13" s="879" t="str">
        <f>'NF_Low cap '!S21</f>
        <v>NA</v>
      </c>
      <c r="I13" s="879">
        <f>G13</f>
        <v>0.16313400673400669</v>
      </c>
      <c r="J13" s="814" t="str">
        <f>'NF_Low cap '!T21</f>
        <v>NA</v>
      </c>
      <c r="K13" s="184">
        <f>'NF_Low cap '!U21</f>
        <v>2.5400826446280958E-2</v>
      </c>
      <c r="L13" s="184">
        <f>K13-I13</f>
        <v>-0.13773318028772574</v>
      </c>
      <c r="M13" s="116"/>
      <c r="P13" s="302"/>
    </row>
    <row r="14" spans="1:16" s="183" customFormat="1" ht="46.8">
      <c r="B14" s="158">
        <v>3.2</v>
      </c>
      <c r="C14" s="158" t="s">
        <v>122</v>
      </c>
      <c r="D14" s="158" t="s">
        <v>40</v>
      </c>
      <c r="E14" s="185" t="s">
        <v>185</v>
      </c>
      <c r="F14" s="896"/>
      <c r="G14" s="896"/>
      <c r="H14" s="896"/>
      <c r="I14" s="896">
        <f>'NF_cold start'!S29</f>
        <v>3.9999999999999994E-2</v>
      </c>
      <c r="J14" s="184">
        <f>'NF_cold start'!T30</f>
        <v>0</v>
      </c>
      <c r="K14" s="184">
        <f>'NF_cold start'!U29</f>
        <v>5.8090909090909103E-2</v>
      </c>
      <c r="L14" s="184">
        <f>K14-I14</f>
        <v>1.8090909090909109E-2</v>
      </c>
      <c r="M14" s="158" t="s">
        <v>121</v>
      </c>
      <c r="P14" s="302"/>
    </row>
    <row r="15" spans="1:16" ht="31.2">
      <c r="B15" s="115">
        <v>3.3</v>
      </c>
      <c r="C15" s="116" t="s">
        <v>124</v>
      </c>
      <c r="D15" s="116" t="s">
        <v>40</v>
      </c>
      <c r="E15" s="115" t="s">
        <v>123</v>
      </c>
      <c r="F15" s="279"/>
      <c r="G15" s="279"/>
      <c r="H15" s="279"/>
      <c r="I15" s="172">
        <f>NF_Naphtha!Q28</f>
        <v>1.1988310542567269E-2</v>
      </c>
      <c r="J15" s="279"/>
      <c r="K15" s="108">
        <f>NF_Naphtha!S30</f>
        <v>2.2242424242424241E-2</v>
      </c>
      <c r="L15" s="108">
        <f>K15-I15</f>
        <v>1.0254113699856971E-2</v>
      </c>
      <c r="M15" s="116" t="s">
        <v>121</v>
      </c>
    </row>
    <row r="16" spans="1:16" s="55" customFormat="1" ht="31.2">
      <c r="B16" s="279">
        <v>3.4</v>
      </c>
      <c r="C16" s="278" t="s">
        <v>125</v>
      </c>
      <c r="D16" s="278" t="s">
        <v>40</v>
      </c>
      <c r="E16" s="279" t="s">
        <v>123</v>
      </c>
      <c r="F16" s="279"/>
      <c r="G16" s="279"/>
      <c r="H16" s="279"/>
      <c r="I16" s="172">
        <f>'NF_catalyst red'!Q51</f>
        <v>3.7153286281429186E-2</v>
      </c>
      <c r="J16" s="279"/>
      <c r="K16" s="108">
        <f>'NF_catalyst red'!S51</f>
        <v>0.04</v>
      </c>
      <c r="L16" s="108">
        <f>'NF_catalyst red'!S53</f>
        <v>2.8467137185708147E-3</v>
      </c>
      <c r="M16" s="278" t="s">
        <v>121</v>
      </c>
    </row>
    <row r="17" spans="2:16" ht="31.2">
      <c r="B17" s="115">
        <v>3.5</v>
      </c>
      <c r="C17" s="116" t="s">
        <v>126</v>
      </c>
      <c r="D17" s="116" t="s">
        <v>40</v>
      </c>
      <c r="E17" s="115" t="s">
        <v>123</v>
      </c>
      <c r="F17" s="279"/>
      <c r="G17" s="279"/>
      <c r="H17" s="279"/>
      <c r="I17" s="279"/>
      <c r="J17" s="279"/>
      <c r="K17" s="898"/>
      <c r="L17" s="130">
        <f>NF_coal!S38</f>
        <v>6.3331727580794323E-3</v>
      </c>
      <c r="M17" s="116"/>
      <c r="P17" s="264"/>
    </row>
    <row r="18" spans="2:16" ht="31.2">
      <c r="B18" s="115">
        <v>4</v>
      </c>
      <c r="C18" s="116" t="s">
        <v>988</v>
      </c>
      <c r="D18" s="116" t="s">
        <v>40</v>
      </c>
      <c r="E18" s="137" t="s">
        <v>127</v>
      </c>
      <c r="F18" s="137"/>
      <c r="G18" s="137"/>
      <c r="H18" s="137"/>
      <c r="I18" s="137"/>
      <c r="J18" s="137"/>
      <c r="K18" s="303"/>
      <c r="L18" s="118">
        <f>SUM(L13:L17)</f>
        <v>-0.10020827102030942</v>
      </c>
      <c r="M18" s="116" t="s">
        <v>128</v>
      </c>
    </row>
    <row r="19" spans="2:16" ht="31.2">
      <c r="B19" s="279">
        <v>5</v>
      </c>
      <c r="C19" s="278" t="s">
        <v>962</v>
      </c>
      <c r="D19" s="278"/>
      <c r="E19" s="137"/>
      <c r="F19" s="137"/>
      <c r="G19" s="137"/>
      <c r="H19" s="137"/>
      <c r="I19" s="137"/>
      <c r="J19" s="137"/>
      <c r="K19" s="118">
        <f>K10-L18</f>
        <v>6.6102082710203094</v>
      </c>
      <c r="L19" s="303"/>
      <c r="M19" s="278"/>
    </row>
    <row r="20" spans="2:16" ht="15.6">
      <c r="B20" s="279">
        <v>6</v>
      </c>
      <c r="C20" s="278" t="s">
        <v>989</v>
      </c>
      <c r="D20" s="278"/>
      <c r="E20" s="137"/>
      <c r="F20" s="137"/>
      <c r="G20" s="137"/>
      <c r="H20" s="137"/>
      <c r="I20" s="137"/>
      <c r="J20" s="137"/>
      <c r="K20" s="118">
        <f>K19-2.53</f>
        <v>4.0802082710203091</v>
      </c>
      <c r="L20" s="303"/>
      <c r="M20" s="278"/>
    </row>
    <row r="21" spans="2:16" ht="31.2">
      <c r="B21" s="115">
        <v>7</v>
      </c>
      <c r="C21" s="116" t="s">
        <v>129</v>
      </c>
      <c r="D21" s="116" t="s">
        <v>40</v>
      </c>
      <c r="E21" s="115" t="s">
        <v>138</v>
      </c>
      <c r="F21" s="279"/>
      <c r="G21" s="279"/>
      <c r="H21" s="279"/>
      <c r="I21" s="279"/>
      <c r="J21" s="279"/>
      <c r="K21" s="906">
        <f>(6.41-2.53)</f>
        <v>3.8800000000000003</v>
      </c>
      <c r="L21" s="741"/>
      <c r="M21" s="116" t="s">
        <v>130</v>
      </c>
    </row>
    <row r="22" spans="2:16" ht="31.2">
      <c r="B22" s="115">
        <v>8</v>
      </c>
      <c r="C22" s="116" t="s">
        <v>131</v>
      </c>
      <c r="D22" s="116" t="s">
        <v>40</v>
      </c>
      <c r="E22" s="115" t="s">
        <v>139</v>
      </c>
      <c r="F22" s="279"/>
      <c r="G22" s="279"/>
      <c r="H22" s="279"/>
      <c r="I22" s="279"/>
      <c r="J22" s="279"/>
      <c r="K22" s="118">
        <f>K21-K20</f>
        <v>-0.2002082710203088</v>
      </c>
      <c r="L22" s="139"/>
      <c r="M22" s="116"/>
    </row>
    <row r="23" spans="2:16" ht="62.4">
      <c r="B23" s="56">
        <v>8</v>
      </c>
      <c r="C23" s="116" t="s">
        <v>132</v>
      </c>
      <c r="D23" s="57" t="s">
        <v>133</v>
      </c>
      <c r="E23" s="115" t="s">
        <v>134</v>
      </c>
      <c r="F23" s="279"/>
      <c r="G23" s="279"/>
      <c r="H23" s="279"/>
      <c r="I23" s="279"/>
      <c r="J23" s="279"/>
      <c r="K23" s="140">
        <f>'Prod_energy_best monthly'!H20*(K22)/10</f>
        <v>-6051.6286720405351</v>
      </c>
      <c r="L23" s="143"/>
      <c r="M23" s="113"/>
    </row>
    <row r="24" spans="2:16" ht="51.75" customHeight="1">
      <c r="B24" s="961" t="s">
        <v>920</v>
      </c>
      <c r="C24" s="961"/>
      <c r="D24" s="961"/>
      <c r="E24" s="961"/>
      <c r="F24" s="961"/>
      <c r="G24" s="961"/>
      <c r="H24" s="961"/>
      <c r="I24" s="961"/>
      <c r="J24" s="961"/>
      <c r="K24" s="961"/>
      <c r="L24" s="961"/>
      <c r="M24" s="961"/>
    </row>
    <row r="25" spans="2:16">
      <c r="B25" s="32"/>
      <c r="D25" s="122"/>
      <c r="E25" s="32"/>
      <c r="F25" s="32"/>
      <c r="G25" s="32"/>
      <c r="H25" s="32"/>
      <c r="I25" s="32"/>
      <c r="J25" s="32"/>
    </row>
    <row r="26" spans="2:16">
      <c r="B26" s="32"/>
      <c r="D26" s="122"/>
      <c r="E26" s="32"/>
      <c r="F26" s="32"/>
      <c r="G26" s="32"/>
      <c r="H26" s="32"/>
      <c r="I26" s="32"/>
      <c r="J26" s="32"/>
    </row>
    <row r="27" spans="2:16">
      <c r="D27" s="122"/>
    </row>
    <row r="28" spans="2:16">
      <c r="D28" s="122"/>
    </row>
    <row r="29" spans="2:16">
      <c r="D29" s="122"/>
    </row>
    <row r="30" spans="2:16">
      <c r="D30" s="122"/>
    </row>
    <row r="31" spans="2:16">
      <c r="D31" s="122"/>
    </row>
    <row r="32" spans="2:16">
      <c r="D32" s="122"/>
    </row>
    <row r="33" spans="4:4">
      <c r="D33" s="122"/>
    </row>
    <row r="34" spans="4:4">
      <c r="D34" s="122"/>
    </row>
    <row r="35" spans="4:4">
      <c r="D35" s="122"/>
    </row>
    <row r="36" spans="4:4">
      <c r="D36" s="122"/>
    </row>
    <row r="37" spans="4:4">
      <c r="D37" s="122"/>
    </row>
    <row r="38" spans="4:4">
      <c r="D38" s="122"/>
    </row>
    <row r="39" spans="4:4">
      <c r="D39" s="122"/>
    </row>
    <row r="40" spans="4:4">
      <c r="D40" s="122"/>
    </row>
    <row r="41" spans="4:4">
      <c r="D41" s="122"/>
    </row>
    <row r="42" spans="4:4">
      <c r="D42" s="122"/>
    </row>
  </sheetData>
  <mergeCells count="3">
    <mergeCell ref="B24:M24"/>
    <mergeCell ref="G6:K6"/>
    <mergeCell ref="F7:I7"/>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sheetPr codeName="Sheet1"/>
  <dimension ref="B2:AK141"/>
  <sheetViews>
    <sheetView topLeftCell="O67" zoomScale="72" zoomScaleNormal="72" workbookViewId="0">
      <selection activeCell="AD82" sqref="AD82"/>
    </sheetView>
  </sheetViews>
  <sheetFormatPr defaultRowHeight="14.4"/>
  <cols>
    <col min="1" max="1" width="6.44140625" customWidth="1"/>
    <col min="2" max="2" width="9.109375" style="32"/>
    <col min="3" max="3" width="19.109375" customWidth="1"/>
    <col min="4" max="4" width="11.109375" style="32" customWidth="1"/>
    <col min="5" max="10" width="10.6640625" customWidth="1"/>
    <col min="11" max="11" width="13" style="32" customWidth="1"/>
    <col min="12" max="12" width="6.109375" customWidth="1"/>
    <col min="14" max="14" width="13.6640625" customWidth="1"/>
    <col min="15" max="15" width="11.109375" customWidth="1"/>
    <col min="16" max="16" width="11.33203125" customWidth="1"/>
    <col min="17" max="17" width="11.5546875" customWidth="1"/>
    <col min="18" max="18" width="11.6640625" customWidth="1"/>
    <col min="19" max="19" width="10.5546875" bestFit="1" customWidth="1"/>
    <col min="21" max="21" width="9.109375" customWidth="1"/>
    <col min="22" max="22" width="11" customWidth="1"/>
    <col min="23" max="23" width="11.109375" customWidth="1"/>
    <col min="24" max="24" width="10.5546875" bestFit="1" customWidth="1"/>
    <col min="27" max="27" width="14.88671875" customWidth="1"/>
    <col min="28" max="28" width="10.5546875" customWidth="1"/>
    <col min="30" max="30" width="14.44140625" bestFit="1" customWidth="1"/>
    <col min="31" max="31" width="12.44140625" customWidth="1"/>
    <col min="32" max="32" width="13" bestFit="1" customWidth="1"/>
    <col min="36" max="36" width="14.44140625" bestFit="1" customWidth="1"/>
    <col min="37" max="37" width="12.6640625" customWidth="1"/>
  </cols>
  <sheetData>
    <row r="2" spans="2:17" ht="18">
      <c r="B2" s="45"/>
      <c r="C2" s="749" t="s">
        <v>110</v>
      </c>
      <c r="D2" s="746"/>
      <c r="E2" s="745"/>
      <c r="F2" s="745"/>
      <c r="G2" s="745"/>
      <c r="H2" s="745"/>
    </row>
    <row r="3" spans="2:17" ht="15" thickBot="1"/>
    <row r="4" spans="2:17" ht="46.8">
      <c r="B4" s="35" t="s">
        <v>0</v>
      </c>
      <c r="C4" s="36" t="s">
        <v>36</v>
      </c>
      <c r="D4" s="36" t="s">
        <v>37</v>
      </c>
      <c r="E4" s="36" t="s">
        <v>41</v>
      </c>
      <c r="F4" s="36" t="s">
        <v>42</v>
      </c>
      <c r="G4" s="36" t="s">
        <v>43</v>
      </c>
      <c r="H4" s="36" t="s">
        <v>135</v>
      </c>
      <c r="I4" s="36" t="s">
        <v>67</v>
      </c>
      <c r="J4" s="36" t="s">
        <v>44</v>
      </c>
      <c r="K4" s="36" t="s">
        <v>25</v>
      </c>
      <c r="P4" s="751" t="s">
        <v>100</v>
      </c>
      <c r="Q4" s="752" t="s">
        <v>101</v>
      </c>
    </row>
    <row r="5" spans="2:17" ht="15.6">
      <c r="B5" s="37"/>
      <c r="C5" s="38"/>
      <c r="D5" s="38"/>
      <c r="E5" s="38"/>
      <c r="F5" s="38"/>
      <c r="G5" s="38"/>
      <c r="H5" s="38"/>
      <c r="I5" s="38"/>
      <c r="J5" s="38"/>
      <c r="K5" s="38"/>
      <c r="P5" s="67" t="s">
        <v>77</v>
      </c>
      <c r="Q5" s="18"/>
    </row>
    <row r="6" spans="2:17" ht="15.6">
      <c r="B6" s="33"/>
      <c r="C6" s="34"/>
      <c r="D6" s="39"/>
      <c r="E6" s="34"/>
      <c r="F6" s="34"/>
      <c r="G6" s="34"/>
      <c r="H6" s="34"/>
      <c r="I6" s="34"/>
      <c r="J6" s="34"/>
      <c r="K6" s="39"/>
      <c r="P6" s="68"/>
      <c r="Q6" s="69"/>
    </row>
    <row r="7" spans="2:17" ht="15.6">
      <c r="B7" s="42">
        <v>1</v>
      </c>
      <c r="C7" s="41" t="s">
        <v>47</v>
      </c>
      <c r="D7" s="39"/>
      <c r="E7" s="34"/>
      <c r="F7" s="34"/>
      <c r="G7" s="34"/>
      <c r="H7" s="34"/>
      <c r="I7" s="34"/>
      <c r="J7" s="34"/>
      <c r="K7" s="39"/>
      <c r="P7" s="70" t="s">
        <v>76</v>
      </c>
      <c r="Q7" s="71"/>
    </row>
    <row r="8" spans="2:17" ht="15.6">
      <c r="B8" s="33">
        <v>1.1000000000000001</v>
      </c>
      <c r="C8" s="34" t="s">
        <v>48</v>
      </c>
      <c r="D8" s="39"/>
      <c r="E8" s="34"/>
      <c r="F8" s="34"/>
      <c r="G8" s="34"/>
      <c r="H8" s="34"/>
      <c r="I8" s="34"/>
      <c r="J8" s="34"/>
      <c r="K8" s="39"/>
      <c r="P8" s="68"/>
      <c r="Q8" s="69"/>
    </row>
    <row r="9" spans="2:17" ht="15.6">
      <c r="B9" s="33" t="s">
        <v>49</v>
      </c>
      <c r="C9" s="291" t="s">
        <v>50</v>
      </c>
      <c r="D9" s="279" t="s">
        <v>10</v>
      </c>
      <c r="E9" s="63">
        <v>445500</v>
      </c>
      <c r="F9" s="63">
        <v>445500</v>
      </c>
      <c r="G9" s="63">
        <v>445500</v>
      </c>
      <c r="H9" s="126"/>
      <c r="I9" s="63"/>
      <c r="J9" s="63"/>
      <c r="K9" s="39" t="s">
        <v>59</v>
      </c>
      <c r="P9" s="72" t="s">
        <v>38</v>
      </c>
      <c r="Q9" s="73"/>
    </row>
    <row r="10" spans="2:17" ht="15.6">
      <c r="B10" s="33" t="s">
        <v>51</v>
      </c>
      <c r="C10" s="291" t="s">
        <v>52</v>
      </c>
      <c r="D10" s="279" t="s">
        <v>10</v>
      </c>
      <c r="E10" s="63"/>
      <c r="F10" s="63"/>
      <c r="G10" s="63"/>
      <c r="H10" s="126"/>
      <c r="I10" s="63"/>
      <c r="J10" s="63">
        <v>544500</v>
      </c>
      <c r="K10" s="39" t="s">
        <v>59</v>
      </c>
      <c r="P10" s="74"/>
      <c r="Q10" s="75"/>
    </row>
    <row r="11" spans="2:17" ht="15.6">
      <c r="B11" s="33" t="s">
        <v>53</v>
      </c>
      <c r="C11" s="291" t="s">
        <v>54</v>
      </c>
      <c r="D11" s="279" t="s">
        <v>10</v>
      </c>
      <c r="E11" s="63">
        <v>302940</v>
      </c>
      <c r="F11" s="63">
        <v>382165</v>
      </c>
      <c r="G11" s="63">
        <v>506010</v>
      </c>
      <c r="H11" s="127">
        <f>(E11+F11+G11)/3</f>
        <v>397038.33333333331</v>
      </c>
      <c r="I11" s="63"/>
      <c r="J11" s="63">
        <v>507000</v>
      </c>
      <c r="K11" s="39" t="s">
        <v>59</v>
      </c>
    </row>
    <row r="12" spans="2:17" ht="15.6">
      <c r="B12" s="33" t="s">
        <v>55</v>
      </c>
      <c r="C12" s="291" t="s">
        <v>105</v>
      </c>
      <c r="D12" s="279" t="s">
        <v>9</v>
      </c>
      <c r="E12" s="63">
        <v>301</v>
      </c>
      <c r="F12" s="63">
        <v>324</v>
      </c>
      <c r="G12" s="63">
        <v>365</v>
      </c>
      <c r="H12" s="126"/>
      <c r="I12" s="63"/>
      <c r="J12" s="63">
        <v>362</v>
      </c>
      <c r="K12" s="39"/>
    </row>
    <row r="13" spans="2:17" ht="15.6">
      <c r="B13" s="33" t="s">
        <v>57</v>
      </c>
      <c r="C13" s="291" t="s">
        <v>56</v>
      </c>
      <c r="D13" s="279" t="s">
        <v>11</v>
      </c>
      <c r="E13" s="80">
        <f>E11*100/E9</f>
        <v>68</v>
      </c>
      <c r="F13" s="80">
        <f t="shared" ref="F13:I13" si="0">F11*100/F9</f>
        <v>85.78338945005612</v>
      </c>
      <c r="G13" s="80">
        <f t="shared" si="0"/>
        <v>113.58249158249158</v>
      </c>
      <c r="H13" s="128"/>
      <c r="I13" s="80" t="e">
        <f t="shared" si="0"/>
        <v>#DIV/0!</v>
      </c>
      <c r="J13" s="80">
        <f>J11*100/J10</f>
        <v>93.112947658402206</v>
      </c>
      <c r="K13" s="39" t="s">
        <v>59</v>
      </c>
    </row>
    <row r="14" spans="2:17" ht="31.2">
      <c r="B14" s="142" t="s">
        <v>104</v>
      </c>
      <c r="C14" s="278" t="s">
        <v>58</v>
      </c>
      <c r="D14" s="279" t="s">
        <v>66</v>
      </c>
      <c r="E14" s="63">
        <v>7.6340000000000003</v>
      </c>
      <c r="F14" s="79">
        <v>7.52</v>
      </c>
      <c r="G14" s="63">
        <v>7.0979999999999999</v>
      </c>
      <c r="H14" s="129">
        <f>(E11*E14+F11*F14+G11*G14)/(E11+F11+G11)</f>
        <v>7.3697197499821598</v>
      </c>
      <c r="I14" s="63"/>
      <c r="J14" s="63">
        <v>7.2530000000000001</v>
      </c>
      <c r="K14" s="39" t="s">
        <v>59</v>
      </c>
    </row>
    <row r="15" spans="2:17" ht="15.6">
      <c r="B15" s="33"/>
      <c r="C15" s="34"/>
      <c r="D15" s="39"/>
      <c r="E15" s="34"/>
      <c r="F15" s="34"/>
      <c r="G15" s="34"/>
      <c r="H15" s="120"/>
      <c r="I15" s="34"/>
      <c r="J15" s="34"/>
      <c r="K15" s="39"/>
    </row>
    <row r="16" spans="2:17" ht="15.6">
      <c r="B16" s="42">
        <v>2</v>
      </c>
      <c r="C16" s="43" t="s">
        <v>60</v>
      </c>
      <c r="D16" s="39"/>
      <c r="E16" s="34"/>
      <c r="F16" s="34"/>
      <c r="G16" s="34"/>
      <c r="H16" s="120"/>
      <c r="I16" s="34"/>
      <c r="J16" s="34"/>
      <c r="K16" s="39"/>
    </row>
    <row r="17" spans="2:37" ht="15.6">
      <c r="B17" s="33">
        <v>2.1</v>
      </c>
      <c r="C17" s="34" t="s">
        <v>48</v>
      </c>
      <c r="D17" s="39"/>
      <c r="E17" s="34"/>
      <c r="F17" s="34"/>
      <c r="G17" s="34"/>
      <c r="H17" s="120"/>
      <c r="I17" s="34"/>
      <c r="J17" s="34"/>
      <c r="K17" s="39"/>
    </row>
    <row r="18" spans="2:37" ht="15.6">
      <c r="B18" s="33" t="s">
        <v>61</v>
      </c>
      <c r="C18" s="291" t="s">
        <v>50</v>
      </c>
      <c r="D18" s="279" t="s">
        <v>10</v>
      </c>
      <c r="E18" s="63">
        <v>370600</v>
      </c>
      <c r="F18" s="63">
        <v>370600</v>
      </c>
      <c r="G18" s="63">
        <v>370600</v>
      </c>
      <c r="H18" s="126"/>
      <c r="I18" s="63"/>
      <c r="J18" s="63"/>
      <c r="K18" s="39" t="s">
        <v>59</v>
      </c>
    </row>
    <row r="19" spans="2:37" ht="15.6">
      <c r="B19" s="33" t="s">
        <v>62</v>
      </c>
      <c r="C19" s="291" t="s">
        <v>52</v>
      </c>
      <c r="D19" s="279" t="s">
        <v>10</v>
      </c>
      <c r="E19" s="63"/>
      <c r="F19" s="63"/>
      <c r="G19" s="63"/>
      <c r="H19" s="126"/>
      <c r="I19" s="63"/>
      <c r="J19" s="63">
        <v>396000</v>
      </c>
      <c r="K19" s="39" t="s">
        <v>59</v>
      </c>
    </row>
    <row r="20" spans="2:37" ht="15.6">
      <c r="B20" s="33" t="s">
        <v>63</v>
      </c>
      <c r="C20" s="291" t="s">
        <v>54</v>
      </c>
      <c r="D20" s="805" t="s">
        <v>10</v>
      </c>
      <c r="E20" s="63">
        <v>252000</v>
      </c>
      <c r="F20" s="63">
        <v>280500</v>
      </c>
      <c r="G20" s="63">
        <v>374300</v>
      </c>
      <c r="H20" s="127">
        <f>(E20+F20+G20)/3</f>
        <v>302266.66666666669</v>
      </c>
      <c r="I20" s="63"/>
      <c r="J20" s="63">
        <v>330000</v>
      </c>
      <c r="K20" s="39" t="s">
        <v>59</v>
      </c>
      <c r="M20">
        <f>E20*0.59</f>
        <v>148680</v>
      </c>
      <c r="N20">
        <f t="shared" ref="N20:O20" si="1">F20*0.59</f>
        <v>165495</v>
      </c>
      <c r="O20">
        <f t="shared" si="1"/>
        <v>220837</v>
      </c>
      <c r="Q20">
        <f>J20*0.59</f>
        <v>194700</v>
      </c>
    </row>
    <row r="21" spans="2:37" ht="15.6">
      <c r="B21" s="279" t="s">
        <v>64</v>
      </c>
      <c r="C21" s="278" t="s">
        <v>105</v>
      </c>
      <c r="D21" s="279" t="s">
        <v>9</v>
      </c>
      <c r="E21" s="63">
        <v>358</v>
      </c>
      <c r="F21" s="63">
        <v>362</v>
      </c>
      <c r="G21" s="63">
        <v>365</v>
      </c>
      <c r="H21" s="126"/>
      <c r="I21" s="80"/>
      <c r="J21" s="80">
        <v>340</v>
      </c>
      <c r="K21" s="39"/>
    </row>
    <row r="22" spans="2:37" ht="15.6">
      <c r="B22" s="279" t="s">
        <v>65</v>
      </c>
      <c r="C22" s="278" t="s">
        <v>56</v>
      </c>
      <c r="D22" s="279" t="s">
        <v>11</v>
      </c>
      <c r="E22" s="80">
        <f>E20*100/E18</f>
        <v>67.997841338370208</v>
      </c>
      <c r="F22" s="80">
        <f t="shared" ref="F22:I22" si="2">F20*100/F18</f>
        <v>75.688073394495419</v>
      </c>
      <c r="G22" s="80">
        <f t="shared" si="2"/>
        <v>100.99838100377765</v>
      </c>
      <c r="H22" s="128"/>
      <c r="I22" s="79" t="e">
        <f t="shared" si="2"/>
        <v>#DIV/0!</v>
      </c>
      <c r="J22" s="63">
        <f>J20*100/J19</f>
        <v>83.333333333333329</v>
      </c>
      <c r="K22" s="39" t="s">
        <v>59</v>
      </c>
    </row>
    <row r="23" spans="2:37" ht="31.2">
      <c r="B23" s="142" t="s">
        <v>106</v>
      </c>
      <c r="C23" s="278" t="s">
        <v>58</v>
      </c>
      <c r="D23" s="279" t="s">
        <v>40</v>
      </c>
      <c r="E23" s="810">
        <v>6.3949999999999996</v>
      </c>
      <c r="F23" s="63">
        <v>6.6040000000000001</v>
      </c>
      <c r="G23" s="63">
        <v>6.5419999999999998</v>
      </c>
      <c r="H23" s="129">
        <f>(E20*E23+F20*F23+G20*G23)/(E20+F20+G20)</f>
        <v>6.5203270842523153</v>
      </c>
      <c r="I23" s="63">
        <v>6.4210000000000003</v>
      </c>
      <c r="J23" s="63">
        <v>6.51</v>
      </c>
      <c r="K23" s="39" t="s">
        <v>59</v>
      </c>
    </row>
    <row r="24" spans="2:37" ht="16.2" thickBot="1">
      <c r="B24" s="279"/>
      <c r="C24" s="278"/>
      <c r="D24" s="279"/>
      <c r="E24" s="3"/>
      <c r="F24" s="3"/>
      <c r="G24" s="3"/>
      <c r="H24" s="3"/>
      <c r="I24" s="3"/>
      <c r="J24" s="3"/>
      <c r="K24" s="40"/>
    </row>
    <row r="26" spans="2:37">
      <c r="B26"/>
      <c r="C26" t="s">
        <v>102</v>
      </c>
      <c r="D26"/>
      <c r="K26"/>
    </row>
    <row r="28" spans="2:37" s="11" customFormat="1" ht="18">
      <c r="B28" s="45"/>
      <c r="D28" s="45"/>
      <c r="K28" s="45"/>
      <c r="N28" s="66" t="s">
        <v>69</v>
      </c>
      <c r="O28" s="66"/>
      <c r="Z28" s="66" t="s">
        <v>92</v>
      </c>
      <c r="AA28" s="66" t="s">
        <v>82</v>
      </c>
    </row>
    <row r="29" spans="2:37" s="31" customFormat="1" ht="18.600000000000001" thickBot="1">
      <c r="B29" s="22"/>
      <c r="D29" s="22"/>
      <c r="K29" s="22"/>
      <c r="M29" s="66" t="s">
        <v>88</v>
      </c>
      <c r="N29" s="90"/>
      <c r="O29" s="91"/>
      <c r="P29" s="85" t="s">
        <v>107</v>
      </c>
      <c r="Q29" s="88"/>
      <c r="R29" s="86" t="s">
        <v>2</v>
      </c>
      <c r="S29" s="87">
        <v>1650</v>
      </c>
      <c r="T29" s="94"/>
      <c r="U29" s="86"/>
      <c r="V29" s="85" t="s">
        <v>3</v>
      </c>
      <c r="W29" s="89">
        <v>1200</v>
      </c>
      <c r="Z29" s="22"/>
      <c r="AA29" s="90"/>
      <c r="AB29" s="91"/>
      <c r="AC29" s="85" t="s">
        <v>107</v>
      </c>
      <c r="AD29" s="88"/>
      <c r="AE29" s="86" t="s">
        <v>2</v>
      </c>
      <c r="AF29" s="87">
        <v>1350</v>
      </c>
      <c r="AG29" s="94"/>
      <c r="AH29" s="86"/>
      <c r="AI29" s="85" t="s">
        <v>3</v>
      </c>
      <c r="AJ29" s="89">
        <v>1123</v>
      </c>
    </row>
    <row r="30" spans="2:37" ht="16.5" customHeight="1" thickBot="1">
      <c r="M30" s="5" t="s">
        <v>0</v>
      </c>
      <c r="N30" s="7" t="s">
        <v>1</v>
      </c>
      <c r="O30" s="971" t="s">
        <v>2</v>
      </c>
      <c r="P30" s="972"/>
      <c r="Q30" s="972"/>
      <c r="R30" s="972"/>
      <c r="S30" s="973"/>
      <c r="T30" s="974" t="s">
        <v>3</v>
      </c>
      <c r="U30" s="975"/>
      <c r="V30" s="975"/>
      <c r="W30" s="975"/>
      <c r="X30" s="976"/>
      <c r="Z30" s="5" t="s">
        <v>0</v>
      </c>
      <c r="AA30" s="7" t="s">
        <v>1</v>
      </c>
      <c r="AB30" s="971" t="s">
        <v>2</v>
      </c>
      <c r="AC30" s="972"/>
      <c r="AD30" s="972"/>
      <c r="AE30" s="972"/>
      <c r="AF30" s="973"/>
      <c r="AG30" s="974" t="s">
        <v>3</v>
      </c>
      <c r="AH30" s="975"/>
      <c r="AI30" s="975"/>
      <c r="AJ30" s="975"/>
      <c r="AK30" s="976"/>
    </row>
    <row r="31" spans="2:37" ht="15.75" customHeight="1">
      <c r="M31" s="966"/>
      <c r="N31" s="966"/>
      <c r="O31" s="6" t="s">
        <v>108</v>
      </c>
      <c r="P31" s="6" t="s">
        <v>4</v>
      </c>
      <c r="Q31" s="966" t="s">
        <v>6</v>
      </c>
      <c r="R31" s="966" t="s">
        <v>7</v>
      </c>
      <c r="S31" s="966" t="s">
        <v>8</v>
      </c>
      <c r="T31" s="92" t="s">
        <v>108</v>
      </c>
      <c r="U31" s="6" t="s">
        <v>4</v>
      </c>
      <c r="V31" s="966" t="s">
        <v>6</v>
      </c>
      <c r="W31" s="966" t="s">
        <v>7</v>
      </c>
      <c r="X31" s="966" t="s">
        <v>8</v>
      </c>
      <c r="Z31" s="966"/>
      <c r="AA31" s="966"/>
      <c r="AB31" s="6" t="s">
        <v>108</v>
      </c>
      <c r="AC31" s="6" t="s">
        <v>4</v>
      </c>
      <c r="AD31" s="966" t="s">
        <v>6</v>
      </c>
      <c r="AE31" s="966" t="s">
        <v>7</v>
      </c>
      <c r="AF31" s="966" t="s">
        <v>8</v>
      </c>
      <c r="AG31" s="92" t="s">
        <v>108</v>
      </c>
      <c r="AH31" s="6" t="s">
        <v>4</v>
      </c>
      <c r="AI31" s="966" t="s">
        <v>6</v>
      </c>
      <c r="AJ31" s="966" t="s">
        <v>7</v>
      </c>
      <c r="AK31" s="966" t="s">
        <v>8</v>
      </c>
    </row>
    <row r="32" spans="2:37" ht="24.75" customHeight="1" thickBot="1">
      <c r="M32" s="967"/>
      <c r="N32" s="967"/>
      <c r="O32" s="7" t="s">
        <v>109</v>
      </c>
      <c r="P32" s="7" t="s">
        <v>5</v>
      </c>
      <c r="Q32" s="967"/>
      <c r="R32" s="967"/>
      <c r="S32" s="967"/>
      <c r="T32" s="93" t="s">
        <v>109</v>
      </c>
      <c r="U32" s="7" t="s">
        <v>5</v>
      </c>
      <c r="V32" s="967"/>
      <c r="W32" s="967"/>
      <c r="X32" s="967"/>
      <c r="Z32" s="967"/>
      <c r="AA32" s="967"/>
      <c r="AB32" s="7" t="s">
        <v>109</v>
      </c>
      <c r="AC32" s="7" t="s">
        <v>5</v>
      </c>
      <c r="AD32" s="967"/>
      <c r="AE32" s="967"/>
      <c r="AF32" s="967"/>
      <c r="AG32" s="93" t="s">
        <v>109</v>
      </c>
      <c r="AH32" s="7" t="s">
        <v>5</v>
      </c>
      <c r="AI32" s="967"/>
      <c r="AJ32" s="967"/>
      <c r="AK32" s="967"/>
    </row>
    <row r="33" spans="2:37" ht="30" customHeight="1" thickBot="1">
      <c r="M33" s="1"/>
      <c r="N33" s="2"/>
      <c r="O33" s="2" t="s">
        <v>10</v>
      </c>
      <c r="P33" s="2" t="s">
        <v>9</v>
      </c>
      <c r="Q33" s="2" t="s">
        <v>10</v>
      </c>
      <c r="R33" s="2" t="s">
        <v>11</v>
      </c>
      <c r="S33" s="2" t="s">
        <v>12</v>
      </c>
      <c r="T33" s="2" t="s">
        <v>10</v>
      </c>
      <c r="U33" s="2" t="s">
        <v>9</v>
      </c>
      <c r="V33" s="2" t="s">
        <v>10</v>
      </c>
      <c r="W33" s="2" t="s">
        <v>11</v>
      </c>
      <c r="X33" s="2" t="s">
        <v>12</v>
      </c>
      <c r="Z33" s="1"/>
      <c r="AA33" s="2"/>
      <c r="AB33" s="2" t="s">
        <v>10</v>
      </c>
      <c r="AC33" s="2" t="s">
        <v>9</v>
      </c>
      <c r="AD33" s="2" t="s">
        <v>10</v>
      </c>
      <c r="AE33" s="2" t="s">
        <v>11</v>
      </c>
      <c r="AF33" s="2" t="s">
        <v>12</v>
      </c>
      <c r="AG33" s="2" t="s">
        <v>10</v>
      </c>
      <c r="AH33" s="2" t="s">
        <v>9</v>
      </c>
      <c r="AI33" s="2" t="s">
        <v>10</v>
      </c>
      <c r="AJ33" s="2" t="s">
        <v>11</v>
      </c>
      <c r="AK33" s="2" t="s">
        <v>12</v>
      </c>
    </row>
    <row r="34" spans="2:37" ht="16.2" thickBot="1">
      <c r="M34" s="4">
        <v>1</v>
      </c>
      <c r="N34" s="3" t="s">
        <v>13</v>
      </c>
      <c r="O34" s="64">
        <f>30*S29</f>
        <v>49500</v>
      </c>
      <c r="P34" s="64">
        <v>8</v>
      </c>
      <c r="Q34" s="64">
        <v>12000</v>
      </c>
      <c r="R34" s="99">
        <f>Q34*100/O34</f>
        <v>24.242424242424242</v>
      </c>
      <c r="S34" s="97">
        <v>8.56</v>
      </c>
      <c r="T34" s="64">
        <f>30*W29</f>
        <v>36000</v>
      </c>
      <c r="U34" s="64">
        <v>7</v>
      </c>
      <c r="V34" s="64">
        <v>7500</v>
      </c>
      <c r="W34" s="98">
        <f t="shared" ref="W34:W40" si="3">V34*100/T34</f>
        <v>20.833333333333332</v>
      </c>
      <c r="X34" s="97">
        <v>7.95</v>
      </c>
      <c r="Z34" s="4">
        <v>1</v>
      </c>
      <c r="AA34" s="3" t="s">
        <v>13</v>
      </c>
      <c r="AB34" s="64">
        <f>30*AF29</f>
        <v>40500</v>
      </c>
      <c r="AC34" s="64">
        <v>30</v>
      </c>
      <c r="AD34" s="95">
        <v>42805</v>
      </c>
      <c r="AE34" s="99">
        <f t="shared" ref="AE34:AE39" si="4">AD34*100/AB34</f>
        <v>105.69135802469135</v>
      </c>
      <c r="AF34" s="64">
        <v>6.9210000000000003</v>
      </c>
      <c r="AG34" s="64">
        <f>30*AJ29</f>
        <v>33690</v>
      </c>
      <c r="AH34" s="64">
        <v>30</v>
      </c>
      <c r="AI34" s="64">
        <v>34500</v>
      </c>
      <c r="AJ34" s="99">
        <f t="shared" ref="AJ34:AJ39" si="5">AI34*100/AG34</f>
        <v>102.40427426536064</v>
      </c>
      <c r="AK34" s="97">
        <v>6.55</v>
      </c>
    </row>
    <row r="35" spans="2:37" ht="16.2" thickBot="1">
      <c r="M35" s="4">
        <v>2</v>
      </c>
      <c r="N35" s="3" t="s">
        <v>14</v>
      </c>
      <c r="O35" s="64"/>
      <c r="P35" s="64"/>
      <c r="Q35" s="64"/>
      <c r="R35" s="99" t="e">
        <f t="shared" ref="R35:R40" si="6">Q35*100/O35</f>
        <v>#DIV/0!</v>
      </c>
      <c r="S35" s="64"/>
      <c r="T35" s="64"/>
      <c r="U35" s="64"/>
      <c r="V35" s="64"/>
      <c r="W35" s="98" t="e">
        <f t="shared" si="3"/>
        <v>#DIV/0!</v>
      </c>
      <c r="X35" s="64"/>
      <c r="Z35" s="4">
        <v>2</v>
      </c>
      <c r="AA35" s="3" t="s">
        <v>14</v>
      </c>
      <c r="AB35" s="64"/>
      <c r="AC35" s="64"/>
      <c r="AD35" s="96">
        <v>44660</v>
      </c>
      <c r="AE35" s="99" t="e">
        <f t="shared" si="4"/>
        <v>#DIV/0!</v>
      </c>
      <c r="AF35" s="64"/>
      <c r="AG35" s="64"/>
      <c r="AH35" s="64"/>
      <c r="AI35" s="64"/>
      <c r="AJ35" s="99" t="e">
        <f t="shared" si="5"/>
        <v>#DIV/0!</v>
      </c>
      <c r="AK35" s="64"/>
    </row>
    <row r="36" spans="2:37" ht="16.2" thickBot="1">
      <c r="M36" s="4">
        <v>3</v>
      </c>
      <c r="N36" s="3" t="s">
        <v>15</v>
      </c>
      <c r="O36" s="64"/>
      <c r="P36" s="64"/>
      <c r="Q36" s="64"/>
      <c r="R36" s="99" t="e">
        <f t="shared" si="6"/>
        <v>#DIV/0!</v>
      </c>
      <c r="S36" s="64"/>
      <c r="T36" s="64"/>
      <c r="U36" s="64"/>
      <c r="V36" s="64"/>
      <c r="W36" s="98" t="e">
        <f t="shared" si="3"/>
        <v>#DIV/0!</v>
      </c>
      <c r="X36" s="64"/>
      <c r="Z36" s="4">
        <v>3</v>
      </c>
      <c r="AA36" s="3" t="s">
        <v>15</v>
      </c>
      <c r="AB36" s="64"/>
      <c r="AC36" s="64"/>
      <c r="AD36" s="96">
        <v>40500</v>
      </c>
      <c r="AE36" s="99" t="e">
        <f t="shared" si="4"/>
        <v>#DIV/0!</v>
      </c>
      <c r="AF36" s="64"/>
      <c r="AG36" s="64"/>
      <c r="AH36" s="64"/>
      <c r="AI36" s="64"/>
      <c r="AJ36" s="99" t="e">
        <f t="shared" si="5"/>
        <v>#DIV/0!</v>
      </c>
      <c r="AK36" s="64"/>
    </row>
    <row r="37" spans="2:37" ht="16.2" thickBot="1">
      <c r="M37" s="4">
        <v>4</v>
      </c>
      <c r="N37" s="3" t="s">
        <v>16</v>
      </c>
      <c r="O37" s="64"/>
      <c r="P37" s="64"/>
      <c r="Q37" s="64"/>
      <c r="R37" s="99" t="e">
        <f t="shared" si="6"/>
        <v>#DIV/0!</v>
      </c>
      <c r="S37" s="64"/>
      <c r="T37" s="64"/>
      <c r="U37" s="64"/>
      <c r="V37" s="64"/>
      <c r="W37" s="98" t="e">
        <f t="shared" si="3"/>
        <v>#DIV/0!</v>
      </c>
      <c r="X37" s="64"/>
      <c r="Z37" s="4">
        <v>4</v>
      </c>
      <c r="AA37" s="3" t="s">
        <v>16</v>
      </c>
      <c r="AB37" s="64"/>
      <c r="AC37" s="64"/>
      <c r="AD37" s="96">
        <v>41000</v>
      </c>
      <c r="AE37" s="99" t="e">
        <f t="shared" si="4"/>
        <v>#DIV/0!</v>
      </c>
      <c r="AF37" s="64"/>
      <c r="AG37" s="64"/>
      <c r="AH37" s="64"/>
      <c r="AI37" s="64"/>
      <c r="AJ37" s="99" t="e">
        <f t="shared" si="5"/>
        <v>#DIV/0!</v>
      </c>
      <c r="AK37" s="64"/>
    </row>
    <row r="38" spans="2:37" ht="16.2" thickBot="1">
      <c r="M38" s="4">
        <v>5</v>
      </c>
      <c r="N38" s="3" t="s">
        <v>17</v>
      </c>
      <c r="O38" s="64"/>
      <c r="P38" s="64"/>
      <c r="Q38" s="64"/>
      <c r="R38" s="99" t="e">
        <f t="shared" si="6"/>
        <v>#DIV/0!</v>
      </c>
      <c r="S38" s="64"/>
      <c r="T38" s="64"/>
      <c r="U38" s="64"/>
      <c r="V38" s="64"/>
      <c r="W38" s="98" t="e">
        <f t="shared" si="3"/>
        <v>#DIV/0!</v>
      </c>
      <c r="X38" s="64"/>
      <c r="Z38" s="4">
        <v>5</v>
      </c>
      <c r="AA38" s="3" t="s">
        <v>17</v>
      </c>
      <c r="AB38" s="64"/>
      <c r="AC38" s="64"/>
      <c r="AD38" s="96">
        <v>41120</v>
      </c>
      <c r="AE38" s="99" t="e">
        <f t="shared" si="4"/>
        <v>#DIV/0!</v>
      </c>
      <c r="AF38" s="64"/>
      <c r="AG38" s="64"/>
      <c r="AH38" s="64"/>
      <c r="AI38" s="64"/>
      <c r="AJ38" s="99" t="e">
        <f t="shared" si="5"/>
        <v>#DIV/0!</v>
      </c>
      <c r="AK38" s="64"/>
    </row>
    <row r="39" spans="2:37" ht="18.75" customHeight="1" thickBot="1">
      <c r="M39" s="4">
        <v>6</v>
      </c>
      <c r="N39" s="3" t="s">
        <v>18</v>
      </c>
      <c r="O39" s="64"/>
      <c r="P39" s="64"/>
      <c r="Q39" s="64"/>
      <c r="R39" s="99" t="e">
        <f t="shared" si="6"/>
        <v>#DIV/0!</v>
      </c>
      <c r="S39" s="64"/>
      <c r="T39" s="64"/>
      <c r="U39" s="64"/>
      <c r="V39" s="64"/>
      <c r="W39" s="98" t="e">
        <f t="shared" si="3"/>
        <v>#DIV/0!</v>
      </c>
      <c r="X39" s="64"/>
      <c r="Z39" s="4">
        <v>6</v>
      </c>
      <c r="AA39" s="3" t="s">
        <v>18</v>
      </c>
      <c r="AB39" s="64"/>
      <c r="AC39" s="64"/>
      <c r="AD39" s="96">
        <v>39685</v>
      </c>
      <c r="AE39" s="99" t="e">
        <f t="shared" si="4"/>
        <v>#DIV/0!</v>
      </c>
      <c r="AF39" s="64"/>
      <c r="AG39" s="64"/>
      <c r="AH39" s="64"/>
      <c r="AI39" s="64"/>
      <c r="AJ39" s="99" t="e">
        <f t="shared" si="5"/>
        <v>#DIV/0!</v>
      </c>
      <c r="AK39" s="64"/>
    </row>
    <row r="40" spans="2:37" ht="16.2" thickBot="1">
      <c r="M40" s="4">
        <v>7</v>
      </c>
      <c r="N40" s="3" t="s">
        <v>19</v>
      </c>
      <c r="O40" s="64"/>
      <c r="P40" s="64"/>
      <c r="Q40" s="64"/>
      <c r="R40" s="99" t="e">
        <f t="shared" si="6"/>
        <v>#DIV/0!</v>
      </c>
      <c r="S40" s="64"/>
      <c r="T40" s="64"/>
      <c r="U40" s="64"/>
      <c r="V40" s="64"/>
      <c r="W40" s="98" t="e">
        <f t="shared" si="3"/>
        <v>#DIV/0!</v>
      </c>
      <c r="X40" s="64"/>
      <c r="Z40" s="4">
        <v>7</v>
      </c>
      <c r="AA40" s="3" t="s">
        <v>19</v>
      </c>
      <c r="AB40" s="64">
        <f>31*AF29</f>
        <v>41850</v>
      </c>
      <c r="AC40" s="64">
        <v>31</v>
      </c>
      <c r="AD40" s="96">
        <v>44210</v>
      </c>
      <c r="AE40" s="99">
        <f>AD40*100/AB40</f>
        <v>105.63918757467144</v>
      </c>
      <c r="AF40" s="97">
        <v>6.875</v>
      </c>
      <c r="AG40" s="64">
        <f>31*AJ29</f>
        <v>34813</v>
      </c>
      <c r="AH40" s="64">
        <v>31</v>
      </c>
      <c r="AI40" s="64">
        <v>36550</v>
      </c>
      <c r="AJ40" s="99">
        <f>AI40*100/AG40</f>
        <v>104.98951541090972</v>
      </c>
      <c r="AK40" s="64">
        <v>6.4569999999999999</v>
      </c>
    </row>
    <row r="41" spans="2:37" ht="16.2" thickBot="1">
      <c r="M41" s="4">
        <v>8</v>
      </c>
      <c r="N41" s="3" t="s">
        <v>20</v>
      </c>
      <c r="O41" s="64">
        <f>30*S29</f>
        <v>49500</v>
      </c>
      <c r="P41" s="64">
        <v>30</v>
      </c>
      <c r="Q41" s="64">
        <v>50490</v>
      </c>
      <c r="R41" s="99">
        <f>Q41*100/O41</f>
        <v>102</v>
      </c>
      <c r="S41" s="64">
        <v>6.9550000000000001</v>
      </c>
      <c r="T41" s="64">
        <f>30*W29</f>
        <v>36000</v>
      </c>
      <c r="U41" s="64">
        <v>30</v>
      </c>
      <c r="V41" s="64">
        <v>36900</v>
      </c>
      <c r="W41" s="98">
        <f>V41*100/T41</f>
        <v>102.5</v>
      </c>
      <c r="X41" s="64">
        <v>6.452</v>
      </c>
      <c r="Z41" s="4">
        <v>8</v>
      </c>
      <c r="AA41" s="3" t="s">
        <v>20</v>
      </c>
      <c r="AB41" s="64"/>
      <c r="AC41" s="64"/>
      <c r="AD41" s="96">
        <v>42345</v>
      </c>
      <c r="AE41" s="99" t="e">
        <f t="shared" ref="AE41:AE45" si="7">AD41*100/AB41</f>
        <v>#DIV/0!</v>
      </c>
      <c r="AF41" s="64"/>
      <c r="AG41" s="64"/>
      <c r="AH41" s="64"/>
      <c r="AI41" s="64"/>
      <c r="AJ41" s="99" t="e">
        <f t="shared" ref="AJ41:AJ45" si="8">AI41*100/AG41</f>
        <v>#DIV/0!</v>
      </c>
      <c r="AK41" s="64"/>
    </row>
    <row r="42" spans="2:37" ht="16.2" thickBot="1">
      <c r="M42" s="4">
        <v>9</v>
      </c>
      <c r="N42" s="3" t="s">
        <v>21</v>
      </c>
      <c r="O42" s="64"/>
      <c r="P42" s="64"/>
      <c r="Q42" s="64"/>
      <c r="R42" s="99" t="e">
        <f t="shared" ref="R42:R45" si="9">Q42*100/O42</f>
        <v>#DIV/0!</v>
      </c>
      <c r="S42" s="64"/>
      <c r="T42" s="64"/>
      <c r="U42" s="64"/>
      <c r="V42" s="64"/>
      <c r="W42" s="98" t="e">
        <f t="shared" ref="W42:W45" si="10">V42*100/T42</f>
        <v>#DIV/0!</v>
      </c>
      <c r="X42" s="64"/>
      <c r="Z42" s="4">
        <v>9</v>
      </c>
      <c r="AA42" s="3" t="s">
        <v>21</v>
      </c>
      <c r="AB42" s="64"/>
      <c r="AC42" s="64"/>
      <c r="AD42" s="96">
        <v>43750</v>
      </c>
      <c r="AE42" s="99" t="e">
        <f t="shared" si="7"/>
        <v>#DIV/0!</v>
      </c>
      <c r="AF42" s="64"/>
      <c r="AG42" s="64"/>
      <c r="AH42" s="64"/>
      <c r="AI42" s="64"/>
      <c r="AJ42" s="99" t="e">
        <f t="shared" si="8"/>
        <v>#DIV/0!</v>
      </c>
      <c r="AK42" s="64"/>
    </row>
    <row r="43" spans="2:37" ht="16.2" thickBot="1">
      <c r="M43" s="4">
        <v>10</v>
      </c>
      <c r="N43" s="3" t="s">
        <v>22</v>
      </c>
      <c r="O43" s="64">
        <f>31*S29</f>
        <v>51150</v>
      </c>
      <c r="P43" s="64">
        <v>31</v>
      </c>
      <c r="Q43" s="64">
        <v>51670</v>
      </c>
      <c r="R43" s="99">
        <f t="shared" si="9"/>
        <v>101.01661779081134</v>
      </c>
      <c r="S43" s="64">
        <v>6.9050000000000002</v>
      </c>
      <c r="T43" s="64">
        <f>31*W29</f>
        <v>37200</v>
      </c>
      <c r="U43" s="64">
        <v>31</v>
      </c>
      <c r="V43" s="64">
        <v>37760</v>
      </c>
      <c r="W43" s="99">
        <f t="shared" si="10"/>
        <v>101.50537634408602</v>
      </c>
      <c r="X43" s="64"/>
      <c r="Z43" s="4">
        <v>10</v>
      </c>
      <c r="AA43" s="3" t="s">
        <v>22</v>
      </c>
      <c r="AB43" s="64"/>
      <c r="AC43" s="64"/>
      <c r="AD43" s="96">
        <v>43685</v>
      </c>
      <c r="AE43" s="99" t="e">
        <f t="shared" si="7"/>
        <v>#DIV/0!</v>
      </c>
      <c r="AF43" s="64"/>
      <c r="AG43" s="64"/>
      <c r="AH43" s="64"/>
      <c r="AI43" s="64"/>
      <c r="AJ43" s="99" t="e">
        <f t="shared" si="8"/>
        <v>#DIV/0!</v>
      </c>
      <c r="AK43" s="64"/>
    </row>
    <row r="44" spans="2:37" s="81" customFormat="1" ht="16.2" thickBot="1">
      <c r="B44" s="32"/>
      <c r="D44" s="32"/>
      <c r="K44" s="32"/>
      <c r="M44" s="82">
        <v>11</v>
      </c>
      <c r="N44" s="83" t="s">
        <v>23</v>
      </c>
      <c r="O44" s="84"/>
      <c r="P44" s="84"/>
      <c r="Q44" s="84"/>
      <c r="R44" s="99" t="e">
        <f t="shared" si="9"/>
        <v>#DIV/0!</v>
      </c>
      <c r="S44" s="84"/>
      <c r="T44" s="84"/>
      <c r="U44" s="84"/>
      <c r="V44" s="84"/>
      <c r="W44" s="98" t="e">
        <f t="shared" si="10"/>
        <v>#DIV/0!</v>
      </c>
      <c r="X44" s="84"/>
      <c r="Z44" s="82">
        <v>11</v>
      </c>
      <c r="AA44" s="103" t="s">
        <v>23</v>
      </c>
      <c r="AB44" s="84"/>
      <c r="AC44" s="84"/>
      <c r="AD44" s="96">
        <v>39600</v>
      </c>
      <c r="AE44" s="99" t="e">
        <f t="shared" si="7"/>
        <v>#DIV/0!</v>
      </c>
      <c r="AF44" s="84"/>
      <c r="AG44" s="84"/>
      <c r="AH44" s="84"/>
      <c r="AI44" s="84"/>
      <c r="AJ44" s="99" t="e">
        <f t="shared" si="8"/>
        <v>#DIV/0!</v>
      </c>
      <c r="AK44" s="84"/>
    </row>
    <row r="45" spans="2:37" ht="16.2" thickBot="1">
      <c r="M45" s="4">
        <v>12</v>
      </c>
      <c r="N45" s="3" t="s">
        <v>24</v>
      </c>
      <c r="O45" s="64"/>
      <c r="P45" s="64"/>
      <c r="Q45" s="64"/>
      <c r="R45" s="99" t="e">
        <f t="shared" si="9"/>
        <v>#DIV/0!</v>
      </c>
      <c r="S45" s="64"/>
      <c r="T45" s="64"/>
      <c r="U45" s="64"/>
      <c r="V45" s="64"/>
      <c r="W45" s="98" t="e">
        <f t="shared" si="10"/>
        <v>#DIV/0!</v>
      </c>
      <c r="X45" s="64"/>
      <c r="Z45" s="4">
        <v>12</v>
      </c>
      <c r="AA45" s="3" t="s">
        <v>24</v>
      </c>
      <c r="AB45" s="64"/>
      <c r="AC45" s="64"/>
      <c r="AD45" s="96">
        <v>42650</v>
      </c>
      <c r="AE45" s="99" t="e">
        <f t="shared" si="7"/>
        <v>#DIV/0!</v>
      </c>
      <c r="AF45" s="64"/>
      <c r="AG45" s="64"/>
      <c r="AH45" s="64"/>
      <c r="AI45" s="64"/>
      <c r="AJ45" s="99" t="e">
        <f t="shared" si="8"/>
        <v>#DIV/0!</v>
      </c>
      <c r="AK45" s="64"/>
    </row>
    <row r="46" spans="2:37">
      <c r="M46" s="23"/>
      <c r="Z46" s="23"/>
    </row>
    <row r="47" spans="2:37" ht="15.6">
      <c r="M47" s="10" t="s">
        <v>89</v>
      </c>
      <c r="N47" s="10" t="s">
        <v>70</v>
      </c>
      <c r="O47" s="10"/>
      <c r="Y47" s="12"/>
      <c r="Z47" s="10" t="s">
        <v>93</v>
      </c>
      <c r="AA47" s="10" t="s">
        <v>83</v>
      </c>
    </row>
    <row r="48" spans="2:37" ht="15" thickBot="1">
      <c r="M48" s="23"/>
      <c r="Z48" s="23"/>
    </row>
    <row r="49" spans="13:37" ht="16.5" customHeight="1" thickBot="1">
      <c r="M49" s="5" t="s">
        <v>0</v>
      </c>
      <c r="N49" s="13" t="s">
        <v>1</v>
      </c>
      <c r="O49" s="968" t="s">
        <v>2</v>
      </c>
      <c r="P49" s="969"/>
      <c r="Q49" s="969"/>
      <c r="R49" s="969"/>
      <c r="S49" s="970"/>
      <c r="T49" s="968" t="s">
        <v>3</v>
      </c>
      <c r="U49" s="969"/>
      <c r="V49" s="969"/>
      <c r="W49" s="969"/>
      <c r="X49" s="970"/>
      <c r="Z49" s="5" t="s">
        <v>0</v>
      </c>
      <c r="AA49" s="27" t="s">
        <v>1</v>
      </c>
      <c r="AB49" s="968" t="s">
        <v>2</v>
      </c>
      <c r="AC49" s="969"/>
      <c r="AD49" s="969"/>
      <c r="AE49" s="969"/>
      <c r="AF49" s="970"/>
      <c r="AG49" s="968" t="s">
        <v>3</v>
      </c>
      <c r="AH49" s="969"/>
      <c r="AI49" s="969"/>
      <c r="AJ49" s="969"/>
      <c r="AK49" s="970"/>
    </row>
    <row r="50" spans="13:37" ht="31.2">
      <c r="M50" s="966"/>
      <c r="N50" s="966"/>
      <c r="O50" s="6" t="s">
        <v>4</v>
      </c>
      <c r="P50" s="14" t="s">
        <v>6</v>
      </c>
      <c r="Q50" s="48" t="s">
        <v>7</v>
      </c>
      <c r="R50" s="966" t="s">
        <v>8</v>
      </c>
      <c r="S50" s="966" t="s">
        <v>32</v>
      </c>
      <c r="T50" s="6" t="s">
        <v>4</v>
      </c>
      <c r="U50" s="14" t="s">
        <v>6</v>
      </c>
      <c r="V50" s="46" t="s">
        <v>7</v>
      </c>
      <c r="W50" s="966" t="s">
        <v>8</v>
      </c>
      <c r="X50" s="966" t="s">
        <v>32</v>
      </c>
      <c r="Z50" s="966"/>
      <c r="AA50" s="966"/>
      <c r="AB50" s="6" t="s">
        <v>4</v>
      </c>
      <c r="AC50" s="28" t="s">
        <v>6</v>
      </c>
      <c r="AD50" s="48" t="s">
        <v>7</v>
      </c>
      <c r="AE50" s="966" t="s">
        <v>8</v>
      </c>
      <c r="AF50" s="966" t="s">
        <v>32</v>
      </c>
      <c r="AG50" s="6" t="s">
        <v>4</v>
      </c>
      <c r="AH50" s="28" t="s">
        <v>6</v>
      </c>
      <c r="AI50" s="46" t="s">
        <v>7</v>
      </c>
      <c r="AJ50" s="966" t="s">
        <v>8</v>
      </c>
      <c r="AK50" s="966" t="s">
        <v>32</v>
      </c>
    </row>
    <row r="51" spans="13:37" ht="16.2" thickBot="1">
      <c r="M51" s="967"/>
      <c r="N51" s="967"/>
      <c r="O51" s="7" t="s">
        <v>5</v>
      </c>
      <c r="P51" s="15"/>
      <c r="Q51" s="49"/>
      <c r="R51" s="967"/>
      <c r="S51" s="967"/>
      <c r="T51" s="7" t="s">
        <v>5</v>
      </c>
      <c r="U51" s="15"/>
      <c r="V51" s="47"/>
      <c r="W51" s="967"/>
      <c r="X51" s="967"/>
      <c r="Z51" s="967"/>
      <c r="AA51" s="967"/>
      <c r="AB51" s="7" t="s">
        <v>5</v>
      </c>
      <c r="AC51" s="29"/>
      <c r="AD51" s="49"/>
      <c r="AE51" s="967"/>
      <c r="AF51" s="967"/>
      <c r="AG51" s="7" t="s">
        <v>5</v>
      </c>
      <c r="AH51" s="29"/>
      <c r="AI51" s="47"/>
      <c r="AJ51" s="967"/>
      <c r="AK51" s="967"/>
    </row>
    <row r="52" spans="13:37" ht="36.75" customHeight="1" thickBot="1">
      <c r="M52" s="1"/>
      <c r="N52" s="2"/>
      <c r="O52" s="2" t="s">
        <v>9</v>
      </c>
      <c r="P52" s="2" t="s">
        <v>10</v>
      </c>
      <c r="Q52" s="2" t="s">
        <v>11</v>
      </c>
      <c r="R52" s="2" t="s">
        <v>12</v>
      </c>
      <c r="S52" s="2" t="s">
        <v>33</v>
      </c>
      <c r="T52" s="2" t="s">
        <v>9</v>
      </c>
      <c r="U52" s="2" t="s">
        <v>10</v>
      </c>
      <c r="V52" s="2" t="s">
        <v>11</v>
      </c>
      <c r="W52" s="2" t="s">
        <v>12</v>
      </c>
      <c r="X52" s="2" t="s">
        <v>33</v>
      </c>
      <c r="Z52" s="1"/>
      <c r="AA52" s="2"/>
      <c r="AB52" s="2" t="s">
        <v>9</v>
      </c>
      <c r="AC52" s="2" t="s">
        <v>10</v>
      </c>
      <c r="AD52" s="2" t="s">
        <v>11</v>
      </c>
      <c r="AE52" s="2" t="s">
        <v>12</v>
      </c>
      <c r="AF52" s="2" t="s">
        <v>33</v>
      </c>
      <c r="AG52" s="2" t="s">
        <v>9</v>
      </c>
      <c r="AH52" s="2" t="s">
        <v>10</v>
      </c>
      <c r="AI52" s="2" t="s">
        <v>11</v>
      </c>
      <c r="AJ52" s="2" t="s">
        <v>12</v>
      </c>
      <c r="AK52" s="2" t="s">
        <v>33</v>
      </c>
    </row>
    <row r="53" spans="13:37" ht="16.2" thickBot="1">
      <c r="M53" s="4">
        <v>1</v>
      </c>
      <c r="N53" s="64" t="s">
        <v>20</v>
      </c>
      <c r="O53" s="64">
        <v>30</v>
      </c>
      <c r="P53" s="64">
        <v>50490</v>
      </c>
      <c r="Q53" s="64">
        <v>102</v>
      </c>
      <c r="R53" s="64">
        <v>6.9550000000000001</v>
      </c>
      <c r="S53" s="98">
        <f>P53*R53</f>
        <v>351157.95</v>
      </c>
      <c r="T53" s="64">
        <v>30</v>
      </c>
      <c r="U53" s="64">
        <v>36900</v>
      </c>
      <c r="V53" s="64">
        <v>102.5</v>
      </c>
      <c r="W53" s="64">
        <v>6.452</v>
      </c>
      <c r="X53" s="98">
        <f>U53*W53</f>
        <v>238078.8</v>
      </c>
      <c r="Z53" s="4">
        <v>1</v>
      </c>
      <c r="AA53" s="64" t="s">
        <v>13</v>
      </c>
      <c r="AB53" s="64">
        <v>30</v>
      </c>
      <c r="AC53" s="64">
        <v>42805</v>
      </c>
      <c r="AD53" s="64">
        <v>105.7</v>
      </c>
      <c r="AE53" s="64">
        <v>6.9210000000000003</v>
      </c>
      <c r="AF53" s="100">
        <f>AC53*AE53</f>
        <v>296253.40500000003</v>
      </c>
      <c r="AG53" s="64"/>
      <c r="AH53" s="64"/>
      <c r="AI53" s="64"/>
      <c r="AJ53" s="64"/>
      <c r="AK53" s="98">
        <f>AH53*AJ53</f>
        <v>0</v>
      </c>
    </row>
    <row r="54" spans="13:37" ht="16.2" thickBot="1">
      <c r="M54" s="4">
        <v>2</v>
      </c>
      <c r="N54" s="64"/>
      <c r="O54" s="64"/>
      <c r="P54" s="64"/>
      <c r="Q54" s="64"/>
      <c r="R54" s="64"/>
      <c r="S54" s="98">
        <f t="shared" ref="S54:S58" si="11">P54*R54</f>
        <v>0</v>
      </c>
      <c r="T54" s="64"/>
      <c r="U54" s="64"/>
      <c r="V54" s="64"/>
      <c r="W54" s="64"/>
      <c r="X54" s="98">
        <f t="shared" ref="X54:X58" si="12">U54*W54</f>
        <v>0</v>
      </c>
      <c r="Z54" s="4">
        <v>2</v>
      </c>
      <c r="AA54" s="64" t="s">
        <v>19</v>
      </c>
      <c r="AB54" s="64">
        <v>31</v>
      </c>
      <c r="AC54" s="64">
        <v>44210</v>
      </c>
      <c r="AD54" s="64">
        <v>105.6</v>
      </c>
      <c r="AE54" s="64">
        <v>6.875</v>
      </c>
      <c r="AF54" s="100">
        <f t="shared" ref="AF54:AF58" si="13">AC54*AE54</f>
        <v>303943.75</v>
      </c>
      <c r="AG54" s="64">
        <v>31</v>
      </c>
      <c r="AH54" s="64">
        <v>36550</v>
      </c>
      <c r="AI54" s="64">
        <v>105</v>
      </c>
      <c r="AJ54" s="64">
        <v>6.4569999999999999</v>
      </c>
      <c r="AK54" s="98">
        <f t="shared" ref="AK54:AK57" si="14">AH54*AJ54</f>
        <v>236003.35</v>
      </c>
    </row>
    <row r="55" spans="13:37" ht="16.2" thickBot="1">
      <c r="M55" s="4">
        <v>3</v>
      </c>
      <c r="N55" s="64"/>
      <c r="O55" s="64"/>
      <c r="P55" s="64"/>
      <c r="Q55" s="64"/>
      <c r="R55" s="64"/>
      <c r="S55" s="98">
        <f t="shared" si="11"/>
        <v>0</v>
      </c>
      <c r="T55" s="64"/>
      <c r="U55" s="64"/>
      <c r="V55" s="64"/>
      <c r="W55" s="64"/>
      <c r="X55" s="98">
        <f t="shared" si="12"/>
        <v>0</v>
      </c>
      <c r="Z55" s="4">
        <v>3</v>
      </c>
      <c r="AA55" s="64"/>
      <c r="AB55" s="64"/>
      <c r="AC55" s="64"/>
      <c r="AD55" s="64"/>
      <c r="AE55" s="64"/>
      <c r="AF55" s="100">
        <f t="shared" si="13"/>
        <v>0</v>
      </c>
      <c r="AG55" s="64"/>
      <c r="AH55" s="64"/>
      <c r="AI55" s="64"/>
      <c r="AJ55" s="64"/>
      <c r="AK55" s="98">
        <f t="shared" si="14"/>
        <v>0</v>
      </c>
    </row>
    <row r="56" spans="13:37" ht="16.2" thickBot="1">
      <c r="M56" s="4">
        <v>4</v>
      </c>
      <c r="N56" s="64"/>
      <c r="O56" s="64"/>
      <c r="P56" s="64"/>
      <c r="Q56" s="64"/>
      <c r="R56" s="64"/>
      <c r="S56" s="98">
        <f t="shared" si="11"/>
        <v>0</v>
      </c>
      <c r="T56" s="64"/>
      <c r="U56" s="64"/>
      <c r="V56" s="64"/>
      <c r="W56" s="64"/>
      <c r="X56" s="98">
        <f t="shared" si="12"/>
        <v>0</v>
      </c>
      <c r="Z56" s="4">
        <v>4</v>
      </c>
      <c r="AA56" s="64"/>
      <c r="AB56" s="64"/>
      <c r="AC56" s="64"/>
      <c r="AD56" s="64"/>
      <c r="AE56" s="64"/>
      <c r="AF56" s="100">
        <f t="shared" si="13"/>
        <v>0</v>
      </c>
      <c r="AG56" s="64"/>
      <c r="AH56" s="64"/>
      <c r="AI56" s="64"/>
      <c r="AJ56" s="64"/>
      <c r="AK56" s="98">
        <f t="shared" si="14"/>
        <v>0</v>
      </c>
    </row>
    <row r="57" spans="13:37" ht="16.2" thickBot="1">
      <c r="M57" s="4">
        <v>5</v>
      </c>
      <c r="N57" s="64"/>
      <c r="O57" s="64"/>
      <c r="P57" s="64"/>
      <c r="Q57" s="64"/>
      <c r="R57" s="64"/>
      <c r="S57" s="98">
        <f t="shared" si="11"/>
        <v>0</v>
      </c>
      <c r="T57" s="64"/>
      <c r="U57" s="64"/>
      <c r="V57" s="64"/>
      <c r="W57" s="64"/>
      <c r="X57" s="98">
        <f t="shared" si="12"/>
        <v>0</v>
      </c>
      <c r="Z57" s="4">
        <v>5</v>
      </c>
      <c r="AA57" s="64"/>
      <c r="AB57" s="64"/>
      <c r="AC57" s="64"/>
      <c r="AD57" s="64"/>
      <c r="AE57" s="64"/>
      <c r="AF57" s="100">
        <f t="shared" si="13"/>
        <v>0</v>
      </c>
      <c r="AG57" s="64"/>
      <c r="AH57" s="64"/>
      <c r="AI57" s="64"/>
      <c r="AJ57" s="64"/>
      <c r="AK57" s="98">
        <f t="shared" si="14"/>
        <v>0</v>
      </c>
    </row>
    <row r="58" spans="13:37" ht="16.2" thickBot="1">
      <c r="M58" s="4">
        <v>6</v>
      </c>
      <c r="N58" s="64"/>
      <c r="O58" s="64"/>
      <c r="P58" s="64"/>
      <c r="Q58" s="64"/>
      <c r="R58" s="64"/>
      <c r="S58" s="98">
        <f t="shared" si="11"/>
        <v>0</v>
      </c>
      <c r="T58" s="64"/>
      <c r="U58" s="64"/>
      <c r="V58" s="64"/>
      <c r="W58" s="64"/>
      <c r="X58" s="98">
        <f t="shared" si="12"/>
        <v>0</v>
      </c>
      <c r="Z58" s="4">
        <v>6</v>
      </c>
      <c r="AA58" s="64"/>
      <c r="AB58" s="64"/>
      <c r="AC58" s="64"/>
      <c r="AD58" s="64"/>
      <c r="AE58" s="64"/>
      <c r="AF58" s="100">
        <f t="shared" si="13"/>
        <v>0</v>
      </c>
      <c r="AG58" s="64"/>
      <c r="AH58" s="64"/>
      <c r="AI58" s="64"/>
      <c r="AJ58" s="64"/>
      <c r="AK58" s="98"/>
    </row>
    <row r="59" spans="13:37" ht="30" customHeight="1" thickBot="1">
      <c r="M59" s="4"/>
      <c r="N59" s="3"/>
      <c r="O59" s="3"/>
      <c r="P59" s="3"/>
      <c r="Q59" s="3"/>
      <c r="R59" s="3"/>
      <c r="S59" s="3"/>
      <c r="T59" s="3"/>
      <c r="U59" s="3"/>
      <c r="V59" s="3"/>
      <c r="W59" s="3"/>
      <c r="X59" s="3"/>
      <c r="Z59" s="4"/>
      <c r="AA59" s="3"/>
      <c r="AB59" s="3"/>
      <c r="AC59" s="3"/>
      <c r="AD59" s="3"/>
      <c r="AE59" s="3"/>
      <c r="AF59" s="3"/>
      <c r="AG59" s="3"/>
      <c r="AH59" s="3"/>
      <c r="AI59" s="3"/>
      <c r="AJ59" s="3"/>
      <c r="AK59" s="3"/>
    </row>
    <row r="60" spans="13:37" ht="16.2" thickBot="1">
      <c r="M60" s="24"/>
      <c r="N60" s="19" t="s">
        <v>34</v>
      </c>
      <c r="O60" s="19"/>
      <c r="P60" s="65">
        <f>SUM(P53:P59)</f>
        <v>50490</v>
      </c>
      <c r="Q60" s="19"/>
      <c r="R60" s="19"/>
      <c r="S60" s="65">
        <f>SUM(S53:S59)</f>
        <v>351157.95</v>
      </c>
      <c r="T60" s="65"/>
      <c r="U60" s="65">
        <f>SUM(U53:U59)</f>
        <v>36900</v>
      </c>
      <c r="V60" s="19"/>
      <c r="W60" s="19"/>
      <c r="X60" s="65">
        <f>SUM(X53:X59)</f>
        <v>238078.8</v>
      </c>
      <c r="Z60" s="24"/>
      <c r="AA60" s="19" t="s">
        <v>34</v>
      </c>
      <c r="AB60" s="19"/>
      <c r="AC60" s="65">
        <f>SUM(AC53:AC59)</f>
        <v>87015</v>
      </c>
      <c r="AD60" s="19"/>
      <c r="AE60" s="19"/>
      <c r="AF60" s="102">
        <f>SUM(AF53:AF59)</f>
        <v>600197.15500000003</v>
      </c>
      <c r="AG60" s="65"/>
      <c r="AH60" s="65">
        <f>SUM(AH53:AH59)</f>
        <v>36550</v>
      </c>
      <c r="AI60" s="19"/>
      <c r="AJ60" s="19"/>
      <c r="AK60" s="65">
        <f>SUM(AK53:AK59)</f>
        <v>236003.35</v>
      </c>
    </row>
    <row r="61" spans="13:37" ht="31.8" thickBot="1">
      <c r="M61" s="24"/>
      <c r="N61" s="19" t="s">
        <v>35</v>
      </c>
      <c r="O61" s="19"/>
      <c r="P61" s="19"/>
      <c r="Q61" s="19"/>
      <c r="R61" s="65">
        <f>S60/P60</f>
        <v>6.9550000000000001</v>
      </c>
      <c r="S61" s="19"/>
      <c r="T61" s="19"/>
      <c r="U61" s="19"/>
      <c r="V61" s="19"/>
      <c r="W61" s="65">
        <f>X60/U60</f>
        <v>6.452</v>
      </c>
      <c r="X61" s="19"/>
      <c r="Z61" s="24"/>
      <c r="AA61" s="19" t="s">
        <v>35</v>
      </c>
      <c r="AB61" s="19"/>
      <c r="AC61" s="19"/>
      <c r="AD61" s="19"/>
      <c r="AE61" s="101">
        <f>AF60/AC60</f>
        <v>6.8976286272481762</v>
      </c>
      <c r="AF61" s="19"/>
      <c r="AG61" s="19"/>
      <c r="AH61" s="19"/>
      <c r="AI61" s="19"/>
      <c r="AJ61" s="65">
        <f>AK60/AH60</f>
        <v>6.4569999999999999</v>
      </c>
      <c r="AK61" s="19"/>
    </row>
    <row r="62" spans="13:37" ht="15.6">
      <c r="M62" s="25"/>
      <c r="N62" s="20"/>
      <c r="O62" s="20"/>
      <c r="P62" s="20"/>
      <c r="Q62" s="20"/>
      <c r="R62" s="20"/>
      <c r="S62" s="20"/>
      <c r="T62" s="20"/>
      <c r="U62" s="20"/>
      <c r="V62" s="21"/>
      <c r="W62" s="20"/>
      <c r="X62" s="21"/>
      <c r="Z62" s="25"/>
      <c r="AA62" s="20"/>
      <c r="AB62" s="20"/>
      <c r="AC62" s="20"/>
      <c r="AD62" s="20"/>
      <c r="AE62" s="20"/>
      <c r="AF62" s="20"/>
      <c r="AG62" s="20"/>
      <c r="AH62" s="20"/>
      <c r="AI62" s="21"/>
      <c r="AJ62" s="20"/>
      <c r="AK62" s="21"/>
    </row>
    <row r="63" spans="13:37" ht="15.6">
      <c r="M63" s="30"/>
      <c r="N63" s="9" t="s">
        <v>26</v>
      </c>
      <c r="O63" s="9"/>
    </row>
    <row r="64" spans="13:37" ht="15.6">
      <c r="M64" s="30"/>
      <c r="N64" s="9" t="s">
        <v>27</v>
      </c>
      <c r="O64" s="9"/>
      <c r="P64" s="9" t="s">
        <v>28</v>
      </c>
    </row>
    <row r="65" spans="2:37" ht="15.6">
      <c r="M65" s="30"/>
      <c r="N65" s="9" t="s">
        <v>29</v>
      </c>
      <c r="O65" s="9"/>
      <c r="P65" s="9" t="s">
        <v>30</v>
      </c>
    </row>
    <row r="66" spans="2:37" ht="15.6">
      <c r="M66" s="30"/>
      <c r="N66" s="9"/>
      <c r="O66" s="9"/>
      <c r="P66" s="9"/>
    </row>
    <row r="69" spans="2:37" s="31" customFormat="1" ht="18">
      <c r="B69" s="22"/>
      <c r="D69" s="22"/>
      <c r="K69" s="22"/>
      <c r="M69" s="66" t="s">
        <v>90</v>
      </c>
      <c r="N69" s="66" t="s">
        <v>80</v>
      </c>
      <c r="O69" s="66"/>
      <c r="Z69" s="66" t="s">
        <v>94</v>
      </c>
      <c r="AA69" s="66" t="s">
        <v>84</v>
      </c>
    </row>
    <row r="70" spans="2:37" ht="18.600000000000001" thickBot="1">
      <c r="M70" s="22"/>
      <c r="N70" s="90"/>
      <c r="O70" s="91"/>
      <c r="P70" s="85" t="s">
        <v>107</v>
      </c>
      <c r="Q70" s="88"/>
      <c r="R70" s="86" t="s">
        <v>2</v>
      </c>
      <c r="S70" s="87"/>
      <c r="T70" s="94"/>
      <c r="U70" s="86"/>
      <c r="V70" s="85" t="s">
        <v>3</v>
      </c>
      <c r="W70" s="89"/>
      <c r="X70" s="31"/>
      <c r="Z70" s="22"/>
      <c r="AA70" s="90"/>
      <c r="AB70" s="91"/>
      <c r="AC70" s="85" t="s">
        <v>107</v>
      </c>
      <c r="AD70" s="88"/>
      <c r="AE70" s="86" t="s">
        <v>2</v>
      </c>
      <c r="AF70" s="87">
        <v>1350</v>
      </c>
      <c r="AG70" s="94"/>
      <c r="AH70" s="86"/>
      <c r="AI70" s="85" t="s">
        <v>3</v>
      </c>
      <c r="AJ70" s="89">
        <v>1123</v>
      </c>
      <c r="AK70" s="31"/>
    </row>
    <row r="71" spans="2:37" ht="16.5" customHeight="1" thickBot="1">
      <c r="M71" s="5" t="s">
        <v>0</v>
      </c>
      <c r="N71" s="7" t="s">
        <v>1</v>
      </c>
      <c r="O71" s="971" t="s">
        <v>2</v>
      </c>
      <c r="P71" s="972"/>
      <c r="Q71" s="972"/>
      <c r="R71" s="972"/>
      <c r="S71" s="973"/>
      <c r="T71" s="974" t="s">
        <v>3</v>
      </c>
      <c r="U71" s="975"/>
      <c r="V71" s="975"/>
      <c r="W71" s="975"/>
      <c r="X71" s="976"/>
      <c r="Z71" s="5" t="s">
        <v>0</v>
      </c>
      <c r="AA71" s="7" t="s">
        <v>1</v>
      </c>
      <c r="AB71" s="971" t="s">
        <v>2</v>
      </c>
      <c r="AC71" s="972"/>
      <c r="AD71" s="972"/>
      <c r="AE71" s="972"/>
      <c r="AF71" s="973"/>
      <c r="AG71" s="974" t="s">
        <v>3</v>
      </c>
      <c r="AH71" s="975"/>
      <c r="AI71" s="975"/>
      <c r="AJ71" s="975"/>
      <c r="AK71" s="976"/>
    </row>
    <row r="72" spans="2:37" ht="15.75" customHeight="1">
      <c r="M72" s="966"/>
      <c r="N72" s="966"/>
      <c r="O72" s="6" t="s">
        <v>108</v>
      </c>
      <c r="P72" s="6" t="s">
        <v>4</v>
      </c>
      <c r="Q72" s="966" t="s">
        <v>6</v>
      </c>
      <c r="R72" s="966" t="s">
        <v>7</v>
      </c>
      <c r="S72" s="966" t="s">
        <v>8</v>
      </c>
      <c r="T72" s="92" t="s">
        <v>108</v>
      </c>
      <c r="U72" s="6" t="s">
        <v>4</v>
      </c>
      <c r="V72" s="966" t="s">
        <v>6</v>
      </c>
      <c r="W72" s="966" t="s">
        <v>7</v>
      </c>
      <c r="X72" s="966" t="s">
        <v>8</v>
      </c>
      <c r="Z72" s="966"/>
      <c r="AA72" s="966"/>
      <c r="AB72" s="6" t="s">
        <v>108</v>
      </c>
      <c r="AC72" s="6" t="s">
        <v>4</v>
      </c>
      <c r="AD72" s="966" t="s">
        <v>6</v>
      </c>
      <c r="AE72" s="966" t="s">
        <v>7</v>
      </c>
      <c r="AF72" s="966" t="s">
        <v>8</v>
      </c>
      <c r="AG72" s="92" t="s">
        <v>108</v>
      </c>
      <c r="AH72" s="6" t="s">
        <v>4</v>
      </c>
      <c r="AI72" s="966" t="s">
        <v>6</v>
      </c>
      <c r="AJ72" s="966" t="s">
        <v>7</v>
      </c>
      <c r="AK72" s="966" t="s">
        <v>8</v>
      </c>
    </row>
    <row r="73" spans="2:37" ht="16.2" thickBot="1">
      <c r="M73" s="967"/>
      <c r="N73" s="967"/>
      <c r="O73" s="7" t="s">
        <v>109</v>
      </c>
      <c r="P73" s="7" t="s">
        <v>5</v>
      </c>
      <c r="Q73" s="967"/>
      <c r="R73" s="967"/>
      <c r="S73" s="967"/>
      <c r="T73" s="93" t="s">
        <v>109</v>
      </c>
      <c r="U73" s="7" t="s">
        <v>5</v>
      </c>
      <c r="V73" s="967"/>
      <c r="W73" s="967"/>
      <c r="X73" s="967"/>
      <c r="Z73" s="967"/>
      <c r="AA73" s="967"/>
      <c r="AB73" s="7" t="s">
        <v>109</v>
      </c>
      <c r="AC73" s="7" t="s">
        <v>5</v>
      </c>
      <c r="AD73" s="967"/>
      <c r="AE73" s="967"/>
      <c r="AF73" s="967"/>
      <c r="AG73" s="93" t="s">
        <v>109</v>
      </c>
      <c r="AH73" s="7" t="s">
        <v>5</v>
      </c>
      <c r="AI73" s="967"/>
      <c r="AJ73" s="967"/>
      <c r="AK73" s="967"/>
    </row>
    <row r="74" spans="2:37" ht="16.2" thickBot="1">
      <c r="M74" s="1"/>
      <c r="N74" s="2"/>
      <c r="O74" s="2" t="s">
        <v>10</v>
      </c>
      <c r="P74" s="2" t="s">
        <v>9</v>
      </c>
      <c r="Q74" s="2" t="s">
        <v>10</v>
      </c>
      <c r="R74" s="2" t="s">
        <v>11</v>
      </c>
      <c r="S74" s="2" t="s">
        <v>12</v>
      </c>
      <c r="T74" s="2" t="s">
        <v>10</v>
      </c>
      <c r="U74" s="2" t="s">
        <v>9</v>
      </c>
      <c r="V74" s="2" t="s">
        <v>10</v>
      </c>
      <c r="W74" s="2" t="s">
        <v>11</v>
      </c>
      <c r="X74" s="2" t="s">
        <v>12</v>
      </c>
      <c r="Z74" s="1"/>
      <c r="AA74" s="2"/>
      <c r="AB74" s="2" t="s">
        <v>10</v>
      </c>
      <c r="AC74" s="2" t="s">
        <v>9</v>
      </c>
      <c r="AD74" s="2" t="s">
        <v>10</v>
      </c>
      <c r="AE74" s="2" t="s">
        <v>11</v>
      </c>
      <c r="AF74" s="2" t="s">
        <v>12</v>
      </c>
      <c r="AG74" s="2" t="s">
        <v>10</v>
      </c>
      <c r="AH74" s="2" t="s">
        <v>9</v>
      </c>
      <c r="AI74" s="2" t="s">
        <v>10</v>
      </c>
      <c r="AJ74" s="2" t="s">
        <v>11</v>
      </c>
      <c r="AK74" s="2" t="s">
        <v>12</v>
      </c>
    </row>
    <row r="75" spans="2:37" ht="16.2" thickBot="1">
      <c r="M75" s="4">
        <v>1</v>
      </c>
      <c r="N75" s="3" t="s">
        <v>13</v>
      </c>
      <c r="O75" s="64"/>
      <c r="P75" s="64"/>
      <c r="Q75" s="64"/>
      <c r="R75" s="64"/>
      <c r="S75" s="64"/>
      <c r="T75" s="64"/>
      <c r="U75" s="64"/>
      <c r="V75" s="64"/>
      <c r="W75" s="64"/>
      <c r="X75" s="64"/>
      <c r="Z75" s="4">
        <v>1</v>
      </c>
      <c r="AA75" s="3" t="s">
        <v>13</v>
      </c>
      <c r="AB75" s="64"/>
      <c r="AC75" s="64"/>
      <c r="AD75" s="64"/>
      <c r="AE75" s="64"/>
      <c r="AF75" s="64"/>
      <c r="AG75" s="64"/>
      <c r="AH75" s="64"/>
      <c r="AI75" s="64"/>
      <c r="AJ75" s="64"/>
      <c r="AK75" s="64"/>
    </row>
    <row r="76" spans="2:37" ht="16.2" thickBot="1">
      <c r="M76" s="4">
        <v>2</v>
      </c>
      <c r="N76" s="3" t="s">
        <v>14</v>
      </c>
      <c r="O76" s="64"/>
      <c r="P76" s="64"/>
      <c r="Q76" s="64"/>
      <c r="R76" s="64"/>
      <c r="S76" s="64"/>
      <c r="T76" s="64"/>
      <c r="U76" s="64"/>
      <c r="V76" s="64"/>
      <c r="W76" s="64"/>
      <c r="X76" s="64"/>
      <c r="Z76" s="4">
        <v>2</v>
      </c>
      <c r="AA76" s="3" t="s">
        <v>14</v>
      </c>
      <c r="AB76" s="64"/>
      <c r="AC76" s="64"/>
      <c r="AD76" s="64"/>
      <c r="AE76" s="64"/>
      <c r="AF76" s="64"/>
      <c r="AG76" s="64"/>
      <c r="AH76" s="64"/>
      <c r="AI76" s="64"/>
      <c r="AJ76" s="64"/>
      <c r="AK76" s="64"/>
    </row>
    <row r="77" spans="2:37" ht="16.2" thickBot="1">
      <c r="M77" s="4">
        <v>3</v>
      </c>
      <c r="N77" s="3" t="s">
        <v>15</v>
      </c>
      <c r="O77" s="64"/>
      <c r="P77" s="64"/>
      <c r="Q77" s="64"/>
      <c r="R77" s="64"/>
      <c r="S77" s="64"/>
      <c r="T77" s="64"/>
      <c r="U77" s="64"/>
      <c r="V77" s="64"/>
      <c r="W77" s="64"/>
      <c r="X77" s="64"/>
      <c r="Z77" s="4">
        <v>3</v>
      </c>
      <c r="AA77" s="3" t="s">
        <v>15</v>
      </c>
      <c r="AB77" s="64"/>
      <c r="AC77" s="64"/>
      <c r="AD77" s="64"/>
      <c r="AE77" s="64"/>
      <c r="AF77" s="64"/>
      <c r="AG77" s="64"/>
      <c r="AH77" s="64"/>
      <c r="AI77" s="64"/>
      <c r="AJ77" s="64"/>
      <c r="AK77" s="64"/>
    </row>
    <row r="78" spans="2:37" ht="16.2" thickBot="1">
      <c r="M78" s="4">
        <v>4</v>
      </c>
      <c r="N78" s="3" t="s">
        <v>16</v>
      </c>
      <c r="O78" s="64"/>
      <c r="P78" s="64"/>
      <c r="Q78" s="64"/>
      <c r="R78" s="64"/>
      <c r="S78" s="64"/>
      <c r="T78" s="64"/>
      <c r="U78" s="64"/>
      <c r="V78" s="64"/>
      <c r="W78" s="64"/>
      <c r="X78" s="64"/>
      <c r="Z78" s="4">
        <v>4</v>
      </c>
      <c r="AA78" s="3" t="s">
        <v>16</v>
      </c>
      <c r="AB78" s="64">
        <f>31*AF70</f>
        <v>41850</v>
      </c>
      <c r="AC78" s="64">
        <v>11</v>
      </c>
      <c r="AD78" s="64">
        <v>13400</v>
      </c>
      <c r="AE78" s="64"/>
      <c r="AF78" s="64">
        <v>8.52</v>
      </c>
      <c r="AG78" s="64">
        <f>31*AJ70</f>
        <v>34813</v>
      </c>
      <c r="AH78" s="64">
        <v>10</v>
      </c>
      <c r="AI78" s="64">
        <v>10200</v>
      </c>
      <c r="AJ78" s="64"/>
      <c r="AK78" s="97">
        <v>8.0500000000000007</v>
      </c>
    </row>
    <row r="79" spans="2:37" ht="16.2" thickBot="1">
      <c r="M79" s="4">
        <v>5</v>
      </c>
      <c r="N79" s="3" t="s">
        <v>17</v>
      </c>
      <c r="O79" s="64"/>
      <c r="P79" s="64"/>
      <c r="Q79" s="64"/>
      <c r="R79" s="64"/>
      <c r="S79" s="64"/>
      <c r="T79" s="64"/>
      <c r="U79" s="64"/>
      <c r="V79" s="64"/>
      <c r="W79" s="64"/>
      <c r="X79" s="64"/>
      <c r="Z79" s="4">
        <v>5</v>
      </c>
      <c r="AA79" s="3" t="s">
        <v>17</v>
      </c>
      <c r="AB79" s="64"/>
      <c r="AC79" s="64"/>
      <c r="AD79" s="64"/>
      <c r="AE79" s="64"/>
      <c r="AF79" s="64"/>
      <c r="AG79" s="64"/>
      <c r="AH79" s="64"/>
      <c r="AI79" s="64"/>
      <c r="AJ79" s="64"/>
      <c r="AK79" s="64"/>
    </row>
    <row r="80" spans="2:37" ht="16.2" thickBot="1">
      <c r="M80" s="4">
        <v>6</v>
      </c>
      <c r="N80" s="3" t="s">
        <v>18</v>
      </c>
      <c r="O80" s="64"/>
      <c r="P80" s="64"/>
      <c r="Q80" s="64"/>
      <c r="R80" s="64"/>
      <c r="S80" s="64"/>
      <c r="T80" s="64"/>
      <c r="U80" s="64"/>
      <c r="V80" s="64"/>
      <c r="W80" s="64"/>
      <c r="X80" s="64"/>
      <c r="Z80" s="4">
        <v>6</v>
      </c>
      <c r="AA80" s="3" t="s">
        <v>18</v>
      </c>
      <c r="AB80" s="64"/>
      <c r="AC80" s="64"/>
      <c r="AD80" s="64"/>
      <c r="AE80" s="64"/>
      <c r="AF80" s="64"/>
      <c r="AG80" s="64"/>
      <c r="AH80" s="64"/>
      <c r="AI80" s="64"/>
      <c r="AJ80" s="64"/>
      <c r="AK80" s="64"/>
    </row>
    <row r="81" spans="13:37" ht="16.2" thickBot="1">
      <c r="M81" s="4">
        <v>7</v>
      </c>
      <c r="N81" s="3" t="s">
        <v>19</v>
      </c>
      <c r="O81" s="64"/>
      <c r="P81" s="64"/>
      <c r="Q81" s="64"/>
      <c r="R81" s="64"/>
      <c r="S81" s="64"/>
      <c r="T81" s="64"/>
      <c r="U81" s="64"/>
      <c r="V81" s="64"/>
      <c r="W81" s="64"/>
      <c r="X81" s="64"/>
      <c r="Z81" s="4">
        <v>7</v>
      </c>
      <c r="AA81" s="3" t="s">
        <v>19</v>
      </c>
      <c r="AB81" s="64"/>
      <c r="AC81" s="64"/>
      <c r="AD81" s="64"/>
      <c r="AE81" s="64"/>
      <c r="AF81" s="64"/>
      <c r="AG81" s="64"/>
      <c r="AH81" s="64"/>
      <c r="AI81" s="64"/>
      <c r="AJ81" s="64"/>
      <c r="AK81" s="64"/>
    </row>
    <row r="82" spans="13:37" ht="16.2" thickBot="1">
      <c r="M82" s="4">
        <v>8</v>
      </c>
      <c r="N82" s="3" t="s">
        <v>20</v>
      </c>
      <c r="O82" s="64"/>
      <c r="P82" s="64"/>
      <c r="Q82" s="64"/>
      <c r="R82" s="64"/>
      <c r="S82" s="64"/>
      <c r="T82" s="64"/>
      <c r="U82" s="64"/>
      <c r="V82" s="64"/>
      <c r="W82" s="64"/>
      <c r="X82" s="64"/>
      <c r="Z82" s="4">
        <v>8</v>
      </c>
      <c r="AA82" s="3" t="s">
        <v>20</v>
      </c>
      <c r="AB82" s="64"/>
      <c r="AC82" s="64"/>
      <c r="AD82" s="64"/>
      <c r="AE82" s="64"/>
      <c r="AF82" s="64"/>
      <c r="AG82" s="64"/>
      <c r="AH82" s="64"/>
      <c r="AI82" s="64"/>
      <c r="AJ82" s="64"/>
      <c r="AK82" s="64"/>
    </row>
    <row r="83" spans="13:37" ht="16.2" thickBot="1">
      <c r="M83" s="4">
        <v>9</v>
      </c>
      <c r="N83" s="3" t="s">
        <v>21</v>
      </c>
      <c r="O83" s="64"/>
      <c r="P83" s="64"/>
      <c r="Q83" s="64"/>
      <c r="R83" s="64"/>
      <c r="S83" s="64"/>
      <c r="T83" s="64"/>
      <c r="U83" s="64"/>
      <c r="V83" s="64"/>
      <c r="W83" s="64"/>
      <c r="X83" s="64"/>
      <c r="Z83" s="4">
        <v>9</v>
      </c>
      <c r="AA83" s="3" t="s">
        <v>21</v>
      </c>
      <c r="AB83" s="64">
        <f>31*AF70</f>
        <v>41850</v>
      </c>
      <c r="AC83" s="64">
        <v>31</v>
      </c>
      <c r="AD83" s="64">
        <v>42300</v>
      </c>
      <c r="AE83" s="174">
        <f>AD83*100/AB83</f>
        <v>101.0752688172043</v>
      </c>
      <c r="AF83" s="97">
        <v>7.15</v>
      </c>
      <c r="AG83" s="64">
        <f>31*AJ70</f>
        <v>34813</v>
      </c>
      <c r="AH83" s="64">
        <v>31</v>
      </c>
      <c r="AI83" s="64">
        <v>36500</v>
      </c>
      <c r="AJ83" s="174">
        <f>AI83*100/AG83</f>
        <v>104.84589090282365</v>
      </c>
      <c r="AK83" s="97">
        <v>6.52</v>
      </c>
    </row>
    <row r="84" spans="13:37" ht="16.2" thickBot="1">
      <c r="M84" s="4">
        <v>10</v>
      </c>
      <c r="N84" s="3" t="s">
        <v>22</v>
      </c>
      <c r="O84" s="64"/>
      <c r="P84" s="64"/>
      <c r="Q84" s="64"/>
      <c r="R84" s="64"/>
      <c r="S84" s="64"/>
      <c r="T84" s="64"/>
      <c r="U84" s="64"/>
      <c r="V84" s="64"/>
      <c r="W84" s="64"/>
      <c r="X84" s="64"/>
      <c r="Z84" s="4">
        <v>10</v>
      </c>
      <c r="AA84" s="3" t="s">
        <v>22</v>
      </c>
      <c r="AB84" s="64"/>
      <c r="AC84" s="64"/>
      <c r="AD84" s="64"/>
      <c r="AE84" s="64"/>
      <c r="AF84" s="64"/>
      <c r="AG84" s="64"/>
      <c r="AH84" s="64"/>
      <c r="AI84" s="64"/>
      <c r="AJ84" s="64"/>
      <c r="AK84" s="64"/>
    </row>
    <row r="85" spans="13:37" ht="16.2" thickBot="1">
      <c r="M85" s="82">
        <v>11</v>
      </c>
      <c r="N85" s="83" t="s">
        <v>23</v>
      </c>
      <c r="O85" s="84"/>
      <c r="P85" s="84"/>
      <c r="Q85" s="84"/>
      <c r="R85" s="84"/>
      <c r="S85" s="84"/>
      <c r="T85" s="84"/>
      <c r="U85" s="84"/>
      <c r="V85" s="84"/>
      <c r="W85" s="84"/>
      <c r="X85" s="84"/>
      <c r="Z85" s="82">
        <v>11</v>
      </c>
      <c r="AA85" s="83" t="s">
        <v>23</v>
      </c>
      <c r="AB85" s="84"/>
      <c r="AC85" s="84"/>
      <c r="AD85" s="84"/>
      <c r="AE85" s="84"/>
      <c r="AF85" s="84"/>
      <c r="AG85" s="84"/>
      <c r="AH85" s="84"/>
      <c r="AI85" s="84"/>
      <c r="AJ85" s="84"/>
      <c r="AK85" s="84"/>
    </row>
    <row r="86" spans="13:37" ht="16.2" thickBot="1">
      <c r="M86" s="4">
        <v>12</v>
      </c>
      <c r="N86" s="3" t="s">
        <v>24</v>
      </c>
      <c r="O86" s="64"/>
      <c r="P86" s="64"/>
      <c r="Q86" s="64"/>
      <c r="R86" s="64"/>
      <c r="S86" s="64"/>
      <c r="T86" s="64"/>
      <c r="U86" s="64"/>
      <c r="V86" s="64"/>
      <c r="W86" s="64"/>
      <c r="X86" s="64"/>
      <c r="Z86" s="4">
        <v>12</v>
      </c>
      <c r="AA86" s="3" t="s">
        <v>24</v>
      </c>
      <c r="AB86" s="64"/>
      <c r="AC86" s="64"/>
      <c r="AD86" s="64"/>
      <c r="AE86" s="64"/>
      <c r="AF86" s="64"/>
      <c r="AG86" s="64"/>
      <c r="AH86" s="64"/>
      <c r="AI86" s="64"/>
      <c r="AJ86" s="64"/>
      <c r="AK86" s="64"/>
    </row>
    <row r="87" spans="13:37">
      <c r="M87" s="23"/>
      <c r="Z87" s="23"/>
    </row>
    <row r="88" spans="13:37" ht="15.6">
      <c r="M88" s="10" t="s">
        <v>91</v>
      </c>
      <c r="N88" s="10" t="s">
        <v>81</v>
      </c>
      <c r="O88" s="10"/>
      <c r="Z88" s="10" t="s">
        <v>95</v>
      </c>
      <c r="AA88" s="10" t="s">
        <v>85</v>
      </c>
    </row>
    <row r="89" spans="13:37" ht="15" thickBot="1">
      <c r="M89" s="23"/>
      <c r="Z89" s="23"/>
    </row>
    <row r="90" spans="13:37" ht="16.5" customHeight="1" thickBot="1">
      <c r="M90" s="5" t="s">
        <v>0</v>
      </c>
      <c r="N90" s="27" t="s">
        <v>1</v>
      </c>
      <c r="O90" s="968" t="s">
        <v>2</v>
      </c>
      <c r="P90" s="969"/>
      <c r="Q90" s="969"/>
      <c r="R90" s="969"/>
      <c r="S90" s="970"/>
      <c r="T90" s="968" t="s">
        <v>3</v>
      </c>
      <c r="U90" s="969"/>
      <c r="V90" s="969"/>
      <c r="W90" s="969"/>
      <c r="X90" s="970"/>
      <c r="Z90" s="5" t="s">
        <v>0</v>
      </c>
      <c r="AA90" s="27" t="s">
        <v>1</v>
      </c>
      <c r="AB90" s="968" t="s">
        <v>2</v>
      </c>
      <c r="AC90" s="969"/>
      <c r="AD90" s="969"/>
      <c r="AE90" s="969"/>
      <c r="AF90" s="970"/>
      <c r="AG90" s="968" t="s">
        <v>3</v>
      </c>
      <c r="AH90" s="969"/>
      <c r="AI90" s="969"/>
      <c r="AJ90" s="969"/>
      <c r="AK90" s="970"/>
    </row>
    <row r="91" spans="13:37" ht="31.2">
      <c r="M91" s="966"/>
      <c r="N91" s="966"/>
      <c r="O91" s="6" t="s">
        <v>4</v>
      </c>
      <c r="P91" s="28" t="s">
        <v>6</v>
      </c>
      <c r="Q91" s="48" t="s">
        <v>7</v>
      </c>
      <c r="R91" s="966" t="s">
        <v>8</v>
      </c>
      <c r="S91" s="966" t="s">
        <v>32</v>
      </c>
      <c r="T91" s="6" t="s">
        <v>4</v>
      </c>
      <c r="U91" s="28" t="s">
        <v>6</v>
      </c>
      <c r="V91" s="46" t="s">
        <v>7</v>
      </c>
      <c r="W91" s="966" t="s">
        <v>8</v>
      </c>
      <c r="X91" s="966" t="s">
        <v>32</v>
      </c>
      <c r="Z91" s="966"/>
      <c r="AA91" s="966"/>
      <c r="AB91" s="6" t="s">
        <v>4</v>
      </c>
      <c r="AC91" s="28" t="s">
        <v>6</v>
      </c>
      <c r="AD91" s="48" t="s">
        <v>7</v>
      </c>
      <c r="AE91" s="966" t="s">
        <v>8</v>
      </c>
      <c r="AF91" s="966" t="s">
        <v>32</v>
      </c>
      <c r="AG91" s="6" t="s">
        <v>4</v>
      </c>
      <c r="AH91" s="28" t="s">
        <v>6</v>
      </c>
      <c r="AI91" s="46" t="s">
        <v>7</v>
      </c>
      <c r="AJ91" s="966" t="s">
        <v>8</v>
      </c>
      <c r="AK91" s="966" t="s">
        <v>32</v>
      </c>
    </row>
    <row r="92" spans="13:37" ht="16.2" thickBot="1">
      <c r="M92" s="967"/>
      <c r="N92" s="967"/>
      <c r="O92" s="7" t="s">
        <v>5</v>
      </c>
      <c r="P92" s="29"/>
      <c r="Q92" s="49"/>
      <c r="R92" s="967"/>
      <c r="S92" s="967"/>
      <c r="T92" s="7" t="s">
        <v>5</v>
      </c>
      <c r="U92" s="29"/>
      <c r="V92" s="47"/>
      <c r="W92" s="967"/>
      <c r="X92" s="967"/>
      <c r="Z92" s="967"/>
      <c r="AA92" s="967"/>
      <c r="AB92" s="7" t="s">
        <v>5</v>
      </c>
      <c r="AC92" s="29"/>
      <c r="AD92" s="49"/>
      <c r="AE92" s="967"/>
      <c r="AF92" s="967"/>
      <c r="AG92" s="7" t="s">
        <v>5</v>
      </c>
      <c r="AH92" s="29"/>
      <c r="AI92" s="47"/>
      <c r="AJ92" s="967"/>
      <c r="AK92" s="967"/>
    </row>
    <row r="93" spans="13:37" ht="26.25" customHeight="1" thickBot="1">
      <c r="M93" s="1"/>
      <c r="N93" s="2"/>
      <c r="O93" s="2" t="s">
        <v>9</v>
      </c>
      <c r="P93" s="2" t="s">
        <v>10</v>
      </c>
      <c r="Q93" s="2" t="s">
        <v>11</v>
      </c>
      <c r="R93" s="2" t="s">
        <v>12</v>
      </c>
      <c r="S93" s="2" t="s">
        <v>33</v>
      </c>
      <c r="T93" s="2" t="s">
        <v>9</v>
      </c>
      <c r="U93" s="2" t="s">
        <v>10</v>
      </c>
      <c r="V93" s="2" t="s">
        <v>11</v>
      </c>
      <c r="W93" s="2" t="s">
        <v>12</v>
      </c>
      <c r="X93" s="2" t="s">
        <v>33</v>
      </c>
      <c r="Z93" s="1"/>
      <c r="AA93" s="2"/>
      <c r="AB93" s="2" t="s">
        <v>9</v>
      </c>
      <c r="AC93" s="2" t="s">
        <v>10</v>
      </c>
      <c r="AD93" s="2" t="s">
        <v>11</v>
      </c>
      <c r="AE93" s="2" t="s">
        <v>12</v>
      </c>
      <c r="AF93" s="2" t="s">
        <v>33</v>
      </c>
      <c r="AG93" s="2" t="s">
        <v>9</v>
      </c>
      <c r="AH93" s="2" t="s">
        <v>10</v>
      </c>
      <c r="AI93" s="2" t="s">
        <v>11</v>
      </c>
      <c r="AJ93" s="2" t="s">
        <v>12</v>
      </c>
      <c r="AK93" s="2" t="s">
        <v>33</v>
      </c>
    </row>
    <row r="94" spans="13:37" ht="16.2" thickBot="1">
      <c r="M94" s="4">
        <v>1</v>
      </c>
      <c r="N94" s="64"/>
      <c r="O94" s="64"/>
      <c r="P94" s="64"/>
      <c r="Q94" s="64"/>
      <c r="R94" s="64"/>
      <c r="S94" s="98"/>
      <c r="T94" s="64"/>
      <c r="U94" s="64"/>
      <c r="V94" s="64"/>
      <c r="W94" s="64"/>
      <c r="X94" s="98"/>
      <c r="Z94" s="4">
        <v>1</v>
      </c>
      <c r="AA94" s="64" t="s">
        <v>21</v>
      </c>
      <c r="AB94" s="64">
        <v>31</v>
      </c>
      <c r="AC94" s="64">
        <v>42300</v>
      </c>
      <c r="AD94" s="64">
        <v>101.1</v>
      </c>
      <c r="AE94" s="64">
        <v>7.15</v>
      </c>
      <c r="AF94" s="98">
        <f>AC94*AE94</f>
        <v>302445</v>
      </c>
      <c r="AG94" s="64">
        <v>31</v>
      </c>
      <c r="AH94" s="64">
        <v>36500</v>
      </c>
      <c r="AI94" s="64">
        <v>104.8</v>
      </c>
      <c r="AJ94" s="64">
        <v>6.52</v>
      </c>
      <c r="AK94" s="98">
        <f>AH94*AJ94</f>
        <v>237979.99999999997</v>
      </c>
    </row>
    <row r="95" spans="13:37" ht="16.2" thickBot="1">
      <c r="M95" s="4">
        <v>2</v>
      </c>
      <c r="N95" s="64"/>
      <c r="O95" s="64"/>
      <c r="P95" s="64"/>
      <c r="Q95" s="64"/>
      <c r="R95" s="64"/>
      <c r="S95" s="98"/>
      <c r="T95" s="64"/>
      <c r="U95" s="64"/>
      <c r="V95" s="64"/>
      <c r="W95" s="64"/>
      <c r="X95" s="98"/>
      <c r="Z95" s="4">
        <v>2</v>
      </c>
      <c r="AA95" s="64"/>
      <c r="AB95" s="64"/>
      <c r="AC95" s="64"/>
      <c r="AD95" s="64"/>
      <c r="AE95" s="64"/>
      <c r="AF95" s="98"/>
      <c r="AG95" s="64"/>
      <c r="AH95" s="64"/>
      <c r="AI95" s="64"/>
      <c r="AJ95" s="64"/>
      <c r="AK95" s="98"/>
    </row>
    <row r="96" spans="13:37" ht="16.2" thickBot="1">
      <c r="M96" s="4">
        <v>3</v>
      </c>
      <c r="N96" s="64"/>
      <c r="O96" s="64"/>
      <c r="P96" s="64"/>
      <c r="Q96" s="64"/>
      <c r="R96" s="64"/>
      <c r="S96" s="98"/>
      <c r="T96" s="64"/>
      <c r="U96" s="64"/>
      <c r="V96" s="64"/>
      <c r="W96" s="64"/>
      <c r="X96" s="98"/>
      <c r="Z96" s="4">
        <v>3</v>
      </c>
      <c r="AA96" s="64"/>
      <c r="AB96" s="64"/>
      <c r="AC96" s="64"/>
      <c r="AD96" s="64"/>
      <c r="AE96" s="64"/>
      <c r="AF96" s="98"/>
      <c r="AG96" s="64"/>
      <c r="AH96" s="64"/>
      <c r="AI96" s="64"/>
      <c r="AJ96" s="64"/>
      <c r="AK96" s="98"/>
    </row>
    <row r="97" spans="2:37" ht="16.2" thickBot="1">
      <c r="M97" s="4">
        <v>4</v>
      </c>
      <c r="N97" s="64"/>
      <c r="O97" s="64"/>
      <c r="P97" s="64"/>
      <c r="Q97" s="64"/>
      <c r="R97" s="64"/>
      <c r="S97" s="98"/>
      <c r="T97" s="64"/>
      <c r="U97" s="64"/>
      <c r="V97" s="64"/>
      <c r="W97" s="64"/>
      <c r="X97" s="98"/>
      <c r="Z97" s="4">
        <v>4</v>
      </c>
      <c r="AA97" s="64"/>
      <c r="AB97" s="64"/>
      <c r="AC97" s="64"/>
      <c r="AD97" s="64"/>
      <c r="AE97" s="64"/>
      <c r="AF97" s="98"/>
      <c r="AG97" s="64"/>
      <c r="AH97" s="64"/>
      <c r="AI97" s="64"/>
      <c r="AJ97" s="64"/>
      <c r="AK97" s="98"/>
    </row>
    <row r="98" spans="2:37" ht="16.2" thickBot="1">
      <c r="M98" s="4">
        <v>5</v>
      </c>
      <c r="N98" s="64"/>
      <c r="O98" s="64"/>
      <c r="P98" s="64"/>
      <c r="Q98" s="64"/>
      <c r="R98" s="64"/>
      <c r="S98" s="98"/>
      <c r="T98" s="64"/>
      <c r="U98" s="64"/>
      <c r="V98" s="64"/>
      <c r="W98" s="64"/>
      <c r="X98" s="98"/>
      <c r="Z98" s="4">
        <v>5</v>
      </c>
      <c r="AA98" s="64"/>
      <c r="AB98" s="64"/>
      <c r="AC98" s="64"/>
      <c r="AD98" s="64"/>
      <c r="AE98" s="64"/>
      <c r="AF98" s="98"/>
      <c r="AG98" s="64"/>
      <c r="AH98" s="64"/>
      <c r="AI98" s="64"/>
      <c r="AJ98" s="64"/>
      <c r="AK98" s="98"/>
    </row>
    <row r="99" spans="2:37" ht="16.2" thickBot="1">
      <c r="M99" s="4">
        <v>6</v>
      </c>
      <c r="N99" s="64"/>
      <c r="O99" s="64"/>
      <c r="P99" s="64"/>
      <c r="Q99" s="64"/>
      <c r="R99" s="64"/>
      <c r="S99" s="98"/>
      <c r="T99" s="64"/>
      <c r="U99" s="64"/>
      <c r="V99" s="64"/>
      <c r="W99" s="64"/>
      <c r="X99" s="98"/>
      <c r="Z99" s="4">
        <v>6</v>
      </c>
      <c r="AA99" s="64"/>
      <c r="AB99" s="64"/>
      <c r="AC99" s="64"/>
      <c r="AD99" s="64"/>
      <c r="AE99" s="64"/>
      <c r="AF99" s="98"/>
      <c r="AG99" s="64"/>
      <c r="AH99" s="64"/>
      <c r="AI99" s="64"/>
      <c r="AJ99" s="64"/>
      <c r="AK99" s="98"/>
    </row>
    <row r="100" spans="2:37" ht="16.2" thickBot="1">
      <c r="M100" s="4"/>
      <c r="N100" s="3"/>
      <c r="O100" s="3"/>
      <c r="P100" s="3"/>
      <c r="Q100" s="3"/>
      <c r="R100" s="3"/>
      <c r="S100" s="3"/>
      <c r="T100" s="3"/>
      <c r="U100" s="3"/>
      <c r="V100" s="3"/>
      <c r="W100" s="3"/>
      <c r="X100" s="3"/>
      <c r="Z100" s="4"/>
      <c r="AA100" s="3"/>
      <c r="AB100" s="3"/>
      <c r="AC100" s="3"/>
      <c r="AD100" s="3"/>
      <c r="AE100" s="3"/>
      <c r="AF100" s="3"/>
      <c r="AG100" s="3"/>
      <c r="AH100" s="3"/>
      <c r="AI100" s="3"/>
      <c r="AJ100" s="3"/>
      <c r="AK100" s="3"/>
    </row>
    <row r="101" spans="2:37" ht="16.2" thickBot="1">
      <c r="M101" s="24"/>
      <c r="N101" s="19" t="s">
        <v>34</v>
      </c>
      <c r="O101" s="19"/>
      <c r="P101" s="65">
        <f>SUM(P94:P100)</f>
        <v>0</v>
      </c>
      <c r="Q101" s="19"/>
      <c r="R101" s="19"/>
      <c r="S101" s="65">
        <f>SUM(S94:S100)</f>
        <v>0</v>
      </c>
      <c r="T101" s="65"/>
      <c r="U101" s="65">
        <f>SUM(U94:U100)</f>
        <v>0</v>
      </c>
      <c r="V101" s="19"/>
      <c r="W101" s="19"/>
      <c r="X101" s="65">
        <f>SUM(X94:X100)</f>
        <v>0</v>
      </c>
      <c r="Z101" s="24"/>
      <c r="AA101" s="19" t="s">
        <v>34</v>
      </c>
      <c r="AB101" s="19"/>
      <c r="AC101" s="65">
        <f>SUM(AC94:AC100)</f>
        <v>42300</v>
      </c>
      <c r="AD101" s="19"/>
      <c r="AE101" s="19"/>
      <c r="AF101" s="65">
        <f>SUM(AF94:AF100)</f>
        <v>302445</v>
      </c>
      <c r="AG101" s="65"/>
      <c r="AH101" s="65">
        <f>SUM(AH94:AH100)</f>
        <v>36500</v>
      </c>
      <c r="AI101" s="19"/>
      <c r="AJ101" s="19"/>
      <c r="AK101" s="65">
        <f>SUM(AK94:AK100)</f>
        <v>237979.99999999997</v>
      </c>
    </row>
    <row r="102" spans="2:37" ht="31.8" thickBot="1">
      <c r="M102" s="24"/>
      <c r="N102" s="19" t="s">
        <v>35</v>
      </c>
      <c r="O102" s="19"/>
      <c r="P102" s="19"/>
      <c r="Q102" s="19"/>
      <c r="R102" s="65" t="e">
        <f>S101/P101</f>
        <v>#DIV/0!</v>
      </c>
      <c r="S102" s="19"/>
      <c r="T102" s="19"/>
      <c r="U102" s="19"/>
      <c r="V102" s="19"/>
      <c r="W102" s="65" t="e">
        <f>X101/U101</f>
        <v>#DIV/0!</v>
      </c>
      <c r="X102" s="19"/>
      <c r="Z102" s="24"/>
      <c r="AA102" s="19" t="s">
        <v>35</v>
      </c>
      <c r="AB102" s="19"/>
      <c r="AC102" s="19"/>
      <c r="AD102" s="19"/>
      <c r="AE102" s="65">
        <f>AF101/AC101</f>
        <v>7.15</v>
      </c>
      <c r="AF102" s="19"/>
      <c r="AG102" s="19"/>
      <c r="AH102" s="19"/>
      <c r="AI102" s="19"/>
      <c r="AJ102" s="65">
        <f>AK101/AH101</f>
        <v>6.52</v>
      </c>
      <c r="AK102" s="19"/>
    </row>
    <row r="103" spans="2:37" ht="15.6">
      <c r="M103" s="25"/>
      <c r="N103" s="20"/>
      <c r="O103" s="20"/>
      <c r="P103" s="20"/>
      <c r="Q103" s="20"/>
      <c r="R103" s="20"/>
      <c r="S103" s="20"/>
      <c r="T103" s="20"/>
      <c r="U103" s="20"/>
      <c r="V103" s="21"/>
      <c r="W103" s="20"/>
      <c r="X103" s="21"/>
      <c r="Z103" s="25"/>
      <c r="AA103" s="20"/>
      <c r="AB103" s="20"/>
      <c r="AC103" s="20"/>
      <c r="AD103" s="20"/>
      <c r="AE103" s="20"/>
      <c r="AF103" s="20"/>
      <c r="AG103" s="20"/>
      <c r="AH103" s="20"/>
      <c r="AI103" s="21"/>
      <c r="AJ103" s="20"/>
      <c r="AK103" s="21"/>
    </row>
    <row r="107" spans="2:37" s="31" customFormat="1" ht="18">
      <c r="B107" s="22"/>
      <c r="D107" s="22"/>
      <c r="K107" s="22"/>
      <c r="Z107" s="66" t="s">
        <v>96</v>
      </c>
      <c r="AA107" s="66" t="s">
        <v>87</v>
      </c>
    </row>
    <row r="108" spans="2:37" ht="18.600000000000001" thickBot="1">
      <c r="Z108" s="22"/>
      <c r="AA108" s="90"/>
      <c r="AB108" s="91"/>
      <c r="AC108" s="85" t="s">
        <v>107</v>
      </c>
      <c r="AD108" s="88"/>
      <c r="AE108" s="86" t="s">
        <v>2</v>
      </c>
      <c r="AF108" s="87">
        <v>1350</v>
      </c>
      <c r="AG108" s="94"/>
      <c r="AH108" s="86"/>
      <c r="AI108" s="85" t="s">
        <v>3</v>
      </c>
      <c r="AJ108" s="89">
        <v>1123</v>
      </c>
      <c r="AK108" s="31"/>
    </row>
    <row r="109" spans="2:37" ht="16.5" customHeight="1" thickBot="1">
      <c r="Z109" s="5" t="s">
        <v>0</v>
      </c>
      <c r="AA109" s="7" t="s">
        <v>1</v>
      </c>
      <c r="AB109" s="971" t="s">
        <v>2</v>
      </c>
      <c r="AC109" s="972"/>
      <c r="AD109" s="972"/>
      <c r="AE109" s="972"/>
      <c r="AF109" s="973"/>
      <c r="AG109" s="974" t="s">
        <v>3</v>
      </c>
      <c r="AH109" s="975"/>
      <c r="AI109" s="975"/>
      <c r="AJ109" s="975"/>
      <c r="AK109" s="976"/>
    </row>
    <row r="110" spans="2:37" ht="15.75" customHeight="1">
      <c r="Z110" s="966"/>
      <c r="AA110" s="966"/>
      <c r="AB110" s="6" t="s">
        <v>108</v>
      </c>
      <c r="AC110" s="6" t="s">
        <v>4</v>
      </c>
      <c r="AD110" s="966" t="s">
        <v>6</v>
      </c>
      <c r="AE110" s="966" t="s">
        <v>7</v>
      </c>
      <c r="AF110" s="966" t="s">
        <v>8</v>
      </c>
      <c r="AG110" s="92" t="s">
        <v>108</v>
      </c>
      <c r="AH110" s="6" t="s">
        <v>4</v>
      </c>
      <c r="AI110" s="966" t="s">
        <v>6</v>
      </c>
      <c r="AJ110" s="966" t="s">
        <v>7</v>
      </c>
      <c r="AK110" s="966" t="s">
        <v>8</v>
      </c>
    </row>
    <row r="111" spans="2:37" ht="16.2" thickBot="1">
      <c r="Z111" s="967"/>
      <c r="AA111" s="967"/>
      <c r="AB111" s="7" t="s">
        <v>109</v>
      </c>
      <c r="AC111" s="7" t="s">
        <v>5</v>
      </c>
      <c r="AD111" s="967"/>
      <c r="AE111" s="967"/>
      <c r="AF111" s="967"/>
      <c r="AG111" s="93" t="s">
        <v>109</v>
      </c>
      <c r="AH111" s="7" t="s">
        <v>5</v>
      </c>
      <c r="AI111" s="967"/>
      <c r="AJ111" s="967"/>
      <c r="AK111" s="967"/>
    </row>
    <row r="112" spans="2:37" ht="27.75" customHeight="1" thickBot="1">
      <c r="Z112" s="1"/>
      <c r="AA112" s="2"/>
      <c r="AB112" s="2" t="s">
        <v>10</v>
      </c>
      <c r="AC112" s="2" t="s">
        <v>9</v>
      </c>
      <c r="AD112" s="2" t="s">
        <v>10</v>
      </c>
      <c r="AE112" s="2" t="s">
        <v>11</v>
      </c>
      <c r="AF112" s="2" t="s">
        <v>12</v>
      </c>
      <c r="AG112" s="2" t="s">
        <v>10</v>
      </c>
      <c r="AH112" s="2" t="s">
        <v>9</v>
      </c>
      <c r="AI112" s="2" t="s">
        <v>10</v>
      </c>
      <c r="AJ112" s="2" t="s">
        <v>11</v>
      </c>
      <c r="AK112" s="2" t="s">
        <v>12</v>
      </c>
    </row>
    <row r="113" spans="26:37" ht="16.2" thickBot="1">
      <c r="Z113" s="4">
        <v>1</v>
      </c>
      <c r="AA113" s="3" t="s">
        <v>13</v>
      </c>
      <c r="AB113" s="64"/>
      <c r="AC113" s="64"/>
      <c r="AD113" s="64"/>
      <c r="AE113" s="64"/>
      <c r="AF113" s="64"/>
      <c r="AG113" s="64"/>
      <c r="AH113" s="64"/>
      <c r="AI113" s="64"/>
      <c r="AJ113" s="64"/>
      <c r="AK113" s="64"/>
    </row>
    <row r="114" spans="26:37" ht="16.2" thickBot="1">
      <c r="Z114" s="4">
        <v>2</v>
      </c>
      <c r="AA114" s="3" t="s">
        <v>14</v>
      </c>
      <c r="AB114" s="64"/>
      <c r="AC114" s="64"/>
      <c r="AD114" s="64"/>
      <c r="AE114" s="64"/>
      <c r="AF114" s="64"/>
      <c r="AG114" s="64"/>
      <c r="AH114" s="64"/>
      <c r="AI114" s="64"/>
      <c r="AJ114" s="64"/>
      <c r="AK114" s="64"/>
    </row>
    <row r="115" spans="26:37" ht="16.2" thickBot="1">
      <c r="Z115" s="4">
        <v>3</v>
      </c>
      <c r="AA115" s="3" t="s">
        <v>15</v>
      </c>
      <c r="AB115" s="64"/>
      <c r="AC115" s="64"/>
      <c r="AD115" s="64"/>
      <c r="AE115" s="64"/>
      <c r="AF115" s="64"/>
      <c r="AG115" s="64"/>
      <c r="AH115" s="64"/>
      <c r="AI115" s="64"/>
      <c r="AJ115" s="64"/>
      <c r="AK115" s="64"/>
    </row>
    <row r="116" spans="26:37" ht="16.2" thickBot="1">
      <c r="Z116" s="4">
        <v>4</v>
      </c>
      <c r="AA116" s="3" t="s">
        <v>16</v>
      </c>
      <c r="AB116" s="64"/>
      <c r="AC116" s="64"/>
      <c r="AD116" s="64"/>
      <c r="AE116" s="64"/>
      <c r="AF116" s="64"/>
      <c r="AG116" s="64"/>
      <c r="AH116" s="64"/>
      <c r="AI116" s="64"/>
      <c r="AJ116" s="64"/>
      <c r="AK116" s="64"/>
    </row>
    <row r="117" spans="26:37" ht="16.2" thickBot="1">
      <c r="Z117" s="4">
        <v>5</v>
      </c>
      <c r="AA117" s="3" t="s">
        <v>17</v>
      </c>
      <c r="AB117" s="64"/>
      <c r="AC117" s="64"/>
      <c r="AD117" s="64"/>
      <c r="AE117" s="64"/>
      <c r="AF117" s="64"/>
      <c r="AG117" s="64"/>
      <c r="AH117" s="64"/>
      <c r="AI117" s="64"/>
      <c r="AJ117" s="64"/>
      <c r="AK117" s="64"/>
    </row>
    <row r="118" spans="26:37" ht="16.2" thickBot="1">
      <c r="Z118" s="4">
        <v>6</v>
      </c>
      <c r="AA118" s="3" t="s">
        <v>18</v>
      </c>
      <c r="AB118" s="64"/>
      <c r="AC118" s="64"/>
      <c r="AD118" s="64"/>
      <c r="AE118" s="64"/>
      <c r="AF118" s="64"/>
      <c r="AG118" s="64"/>
      <c r="AH118" s="64"/>
      <c r="AI118" s="64"/>
      <c r="AJ118" s="64"/>
      <c r="AK118" s="64"/>
    </row>
    <row r="119" spans="26:37" ht="16.2" thickBot="1">
      <c r="Z119" s="4">
        <v>7</v>
      </c>
      <c r="AA119" s="3" t="s">
        <v>19</v>
      </c>
      <c r="AB119" s="64"/>
      <c r="AC119" s="64"/>
      <c r="AD119" s="64"/>
      <c r="AE119" s="64"/>
      <c r="AF119" s="64"/>
      <c r="AG119" s="64"/>
      <c r="AH119" s="64"/>
      <c r="AI119" s="64"/>
      <c r="AJ119" s="64"/>
      <c r="AK119" s="64"/>
    </row>
    <row r="120" spans="26:37" ht="16.2" thickBot="1">
      <c r="Z120" s="4">
        <v>8</v>
      </c>
      <c r="AA120" s="3" t="s">
        <v>20</v>
      </c>
      <c r="AB120" s="64"/>
      <c r="AC120" s="64"/>
      <c r="AD120" s="64"/>
      <c r="AE120" s="64"/>
      <c r="AF120" s="64"/>
      <c r="AG120" s="64"/>
      <c r="AH120" s="64"/>
      <c r="AI120" s="64"/>
      <c r="AJ120" s="64"/>
      <c r="AK120" s="64"/>
    </row>
    <row r="121" spans="26:37" ht="16.2" thickBot="1">
      <c r="Z121" s="4">
        <v>9</v>
      </c>
      <c r="AA121" s="3" t="s">
        <v>21</v>
      </c>
      <c r="AB121" s="64">
        <f>31*AF108</f>
        <v>41850</v>
      </c>
      <c r="AC121" s="64">
        <v>31</v>
      </c>
      <c r="AD121" s="64">
        <v>42300</v>
      </c>
      <c r="AE121" s="174">
        <f>AD121*100/AB121</f>
        <v>101.0752688172043</v>
      </c>
      <c r="AF121" s="97">
        <v>7.15</v>
      </c>
      <c r="AG121" s="64">
        <f>31*AJ108</f>
        <v>34813</v>
      </c>
      <c r="AH121" s="64">
        <v>31</v>
      </c>
      <c r="AI121" s="64">
        <v>36500</v>
      </c>
      <c r="AJ121" s="174">
        <f>AI121*100/AG121</f>
        <v>104.84589090282365</v>
      </c>
      <c r="AK121" s="97">
        <v>6.52</v>
      </c>
    </row>
    <row r="122" spans="26:37" ht="16.2" thickBot="1">
      <c r="Z122" s="4">
        <v>10</v>
      </c>
      <c r="AA122" s="3" t="s">
        <v>22</v>
      </c>
      <c r="AB122" s="64"/>
      <c r="AC122" s="64"/>
      <c r="AD122" s="64"/>
      <c r="AE122" s="64"/>
      <c r="AF122" s="64"/>
      <c r="AG122" s="64"/>
      <c r="AH122" s="64"/>
      <c r="AI122" s="64"/>
      <c r="AJ122" s="64"/>
      <c r="AK122" s="64"/>
    </row>
    <row r="123" spans="26:37" ht="16.2" thickBot="1">
      <c r="Z123" s="82">
        <v>11</v>
      </c>
      <c r="AA123" s="83" t="s">
        <v>23</v>
      </c>
      <c r="AB123" s="84"/>
      <c r="AC123" s="84"/>
      <c r="AD123" s="84"/>
      <c r="AE123" s="84"/>
      <c r="AF123" s="84"/>
      <c r="AG123" s="84"/>
      <c r="AH123" s="84"/>
      <c r="AI123" s="84"/>
      <c r="AJ123" s="84"/>
      <c r="AK123" s="84"/>
    </row>
    <row r="124" spans="26:37" ht="16.2" thickBot="1">
      <c r="Z124" s="4">
        <v>12</v>
      </c>
      <c r="AA124" s="3" t="s">
        <v>24</v>
      </c>
      <c r="AB124" s="64">
        <f>31*AF108</f>
        <v>41850</v>
      </c>
      <c r="AC124" s="64">
        <v>12</v>
      </c>
      <c r="AD124" s="64">
        <v>14580</v>
      </c>
      <c r="AE124" s="64"/>
      <c r="AF124" s="97">
        <v>8.25</v>
      </c>
      <c r="AG124" s="64">
        <f>31*AJ108</f>
        <v>34813</v>
      </c>
      <c r="AH124" s="64">
        <v>10</v>
      </c>
      <c r="AI124" s="64">
        <v>10200</v>
      </c>
      <c r="AJ124" s="64"/>
      <c r="AK124" s="97">
        <v>7.45</v>
      </c>
    </row>
    <row r="125" spans="26:37">
      <c r="Z125" s="23"/>
    </row>
    <row r="126" spans="26:37" ht="15.6">
      <c r="Z126" s="10" t="s">
        <v>97</v>
      </c>
      <c r="AA126" s="10" t="s">
        <v>86</v>
      </c>
    </row>
    <row r="127" spans="26:37" ht="15" thickBot="1">
      <c r="Z127" s="23"/>
    </row>
    <row r="128" spans="26:37" ht="16.5" customHeight="1" thickBot="1">
      <c r="Z128" s="5" t="s">
        <v>0</v>
      </c>
      <c r="AA128" s="27" t="s">
        <v>1</v>
      </c>
      <c r="AB128" s="968" t="s">
        <v>2</v>
      </c>
      <c r="AC128" s="969"/>
      <c r="AD128" s="969"/>
      <c r="AE128" s="969"/>
      <c r="AF128" s="970"/>
      <c r="AG128" s="968" t="s">
        <v>3</v>
      </c>
      <c r="AH128" s="969"/>
      <c r="AI128" s="969"/>
      <c r="AJ128" s="969"/>
      <c r="AK128" s="970"/>
    </row>
    <row r="129" spans="26:37" ht="31.2">
      <c r="Z129" s="966"/>
      <c r="AA129" s="966"/>
      <c r="AB129" s="6" t="s">
        <v>4</v>
      </c>
      <c r="AC129" s="28" t="s">
        <v>6</v>
      </c>
      <c r="AD129" s="48" t="s">
        <v>7</v>
      </c>
      <c r="AE129" s="966" t="s">
        <v>8</v>
      </c>
      <c r="AF129" s="966" t="s">
        <v>32</v>
      </c>
      <c r="AG129" s="6" t="s">
        <v>4</v>
      </c>
      <c r="AH129" s="28" t="s">
        <v>6</v>
      </c>
      <c r="AI129" s="46" t="s">
        <v>7</v>
      </c>
      <c r="AJ129" s="966" t="s">
        <v>8</v>
      </c>
      <c r="AK129" s="966" t="s">
        <v>32</v>
      </c>
    </row>
    <row r="130" spans="26:37" ht="16.2" thickBot="1">
      <c r="Z130" s="967"/>
      <c r="AA130" s="967"/>
      <c r="AB130" s="7" t="s">
        <v>5</v>
      </c>
      <c r="AC130" s="29"/>
      <c r="AD130" s="49"/>
      <c r="AE130" s="967"/>
      <c r="AF130" s="967"/>
      <c r="AG130" s="7" t="s">
        <v>5</v>
      </c>
      <c r="AH130" s="29"/>
      <c r="AI130" s="47"/>
      <c r="AJ130" s="967"/>
      <c r="AK130" s="967"/>
    </row>
    <row r="131" spans="26:37" ht="16.2" thickBot="1">
      <c r="Z131" s="1"/>
      <c r="AA131" s="2"/>
      <c r="AB131" s="2" t="s">
        <v>9</v>
      </c>
      <c r="AC131" s="2" t="s">
        <v>10</v>
      </c>
      <c r="AD131" s="2" t="s">
        <v>11</v>
      </c>
      <c r="AE131" s="2" t="s">
        <v>12</v>
      </c>
      <c r="AF131" s="2" t="s">
        <v>33</v>
      </c>
      <c r="AG131" s="2" t="s">
        <v>9</v>
      </c>
      <c r="AH131" s="2" t="s">
        <v>10</v>
      </c>
      <c r="AI131" s="2" t="s">
        <v>11</v>
      </c>
      <c r="AJ131" s="2" t="s">
        <v>12</v>
      </c>
      <c r="AK131" s="2" t="s">
        <v>33</v>
      </c>
    </row>
    <row r="132" spans="26:37" ht="16.2" thickBot="1">
      <c r="Z132" s="4">
        <v>1</v>
      </c>
      <c r="AA132" s="64" t="s">
        <v>21</v>
      </c>
      <c r="AB132" s="64">
        <v>31</v>
      </c>
      <c r="AC132" s="64">
        <v>42300</v>
      </c>
      <c r="AD132" s="64">
        <v>101.1</v>
      </c>
      <c r="AE132" s="64">
        <v>7.15</v>
      </c>
      <c r="AF132" s="98">
        <f>AC132*AE132</f>
        <v>302445</v>
      </c>
      <c r="AG132" s="64">
        <v>31</v>
      </c>
      <c r="AH132" s="64">
        <v>36500</v>
      </c>
      <c r="AI132" s="64">
        <v>104.8</v>
      </c>
      <c r="AJ132" s="64">
        <v>6.52</v>
      </c>
      <c r="AK132" s="98">
        <f>AH132*AJ132</f>
        <v>237979.99999999997</v>
      </c>
    </row>
    <row r="133" spans="26:37" ht="16.2" thickBot="1">
      <c r="Z133" s="4">
        <v>2</v>
      </c>
      <c r="AA133" s="64"/>
      <c r="AB133" s="64"/>
      <c r="AC133" s="64"/>
      <c r="AD133" s="64"/>
      <c r="AE133" s="64"/>
      <c r="AF133" s="98"/>
      <c r="AG133" s="64"/>
      <c r="AH133" s="64"/>
      <c r="AI133" s="64"/>
      <c r="AJ133" s="64"/>
      <c r="AK133" s="98"/>
    </row>
    <row r="134" spans="26:37" ht="16.2" thickBot="1">
      <c r="Z134" s="4">
        <v>3</v>
      </c>
      <c r="AA134" s="64"/>
      <c r="AB134" s="64"/>
      <c r="AC134" s="64"/>
      <c r="AD134" s="64"/>
      <c r="AE134" s="64"/>
      <c r="AF134" s="98"/>
      <c r="AG134" s="64"/>
      <c r="AH134" s="64"/>
      <c r="AI134" s="64"/>
      <c r="AJ134" s="64"/>
      <c r="AK134" s="98"/>
    </row>
    <row r="135" spans="26:37" ht="16.2" thickBot="1">
      <c r="Z135" s="4">
        <v>4</v>
      </c>
      <c r="AA135" s="64"/>
      <c r="AB135" s="64"/>
      <c r="AC135" s="64"/>
      <c r="AD135" s="64"/>
      <c r="AE135" s="64"/>
      <c r="AF135" s="98"/>
      <c r="AG135" s="64"/>
      <c r="AH135" s="64"/>
      <c r="AI135" s="64"/>
      <c r="AJ135" s="64"/>
      <c r="AK135" s="98"/>
    </row>
    <row r="136" spans="26:37" ht="16.2" thickBot="1">
      <c r="Z136" s="4">
        <v>5</v>
      </c>
      <c r="AA136" s="64"/>
      <c r="AB136" s="64"/>
      <c r="AC136" s="64"/>
      <c r="AD136" s="64"/>
      <c r="AE136" s="64"/>
      <c r="AF136" s="98"/>
      <c r="AG136" s="64"/>
      <c r="AH136" s="64"/>
      <c r="AI136" s="64"/>
      <c r="AJ136" s="64"/>
      <c r="AK136" s="98"/>
    </row>
    <row r="137" spans="26:37" ht="16.2" thickBot="1">
      <c r="Z137" s="4">
        <v>6</v>
      </c>
      <c r="AA137" s="64"/>
      <c r="AB137" s="64"/>
      <c r="AC137" s="64"/>
      <c r="AD137" s="64"/>
      <c r="AE137" s="64"/>
      <c r="AF137" s="98"/>
      <c r="AG137" s="64"/>
      <c r="AH137" s="64"/>
      <c r="AI137" s="64"/>
      <c r="AJ137" s="64"/>
      <c r="AK137" s="98"/>
    </row>
    <row r="138" spans="26:37" ht="16.2" thickBot="1">
      <c r="Z138" s="4"/>
      <c r="AA138" s="3"/>
      <c r="AB138" s="3"/>
      <c r="AC138" s="3"/>
      <c r="AD138" s="3"/>
      <c r="AE138" s="3"/>
      <c r="AF138" s="3"/>
      <c r="AG138" s="3"/>
      <c r="AH138" s="3"/>
      <c r="AI138" s="3"/>
      <c r="AJ138" s="3"/>
      <c r="AK138" s="3"/>
    </row>
    <row r="139" spans="26:37" ht="16.2" thickBot="1">
      <c r="Z139" s="24"/>
      <c r="AA139" s="19" t="s">
        <v>34</v>
      </c>
      <c r="AB139" s="19"/>
      <c r="AC139" s="65">
        <f>SUM(AC132:AC138)</f>
        <v>42300</v>
      </c>
      <c r="AD139" s="19"/>
      <c r="AE139" s="19"/>
      <c r="AF139" s="65">
        <f>SUM(AF132:AF138)</f>
        <v>302445</v>
      </c>
      <c r="AG139" s="65"/>
      <c r="AH139" s="65">
        <f>SUM(AH132:AH138)</f>
        <v>36500</v>
      </c>
      <c r="AI139" s="19"/>
      <c r="AJ139" s="19"/>
      <c r="AK139" s="65">
        <f>SUM(AK132:AK138)</f>
        <v>237979.99999999997</v>
      </c>
    </row>
    <row r="140" spans="26:37" ht="31.8" thickBot="1">
      <c r="Z140" s="24"/>
      <c r="AA140" s="19" t="s">
        <v>35</v>
      </c>
      <c r="AB140" s="19"/>
      <c r="AC140" s="19"/>
      <c r="AD140" s="19"/>
      <c r="AE140" s="65">
        <f>AF139/AC139</f>
        <v>7.15</v>
      </c>
      <c r="AF140" s="19"/>
      <c r="AG140" s="19"/>
      <c r="AH140" s="19"/>
      <c r="AI140" s="19"/>
      <c r="AJ140" s="65">
        <f>AK139/AH139</f>
        <v>6.52</v>
      </c>
      <c r="AK140" s="19"/>
    </row>
    <row r="141" spans="26:37" ht="15.6">
      <c r="Z141" s="25"/>
      <c r="AA141" s="20"/>
      <c r="AB141" s="20"/>
      <c r="AC141" s="20"/>
      <c r="AD141" s="20"/>
      <c r="AE141" s="20"/>
      <c r="AF141" s="20"/>
      <c r="AG141" s="20"/>
      <c r="AH141" s="20"/>
      <c r="AI141" s="21"/>
      <c r="AJ141" s="20"/>
      <c r="AK141" s="21"/>
    </row>
  </sheetData>
  <mergeCells count="90">
    <mergeCell ref="M31:M32"/>
    <mergeCell ref="N31:N32"/>
    <mergeCell ref="Q31:Q32"/>
    <mergeCell ref="R31:R32"/>
    <mergeCell ref="S31:S32"/>
    <mergeCell ref="V31:V32"/>
    <mergeCell ref="W31:W32"/>
    <mergeCell ref="X31:X32"/>
    <mergeCell ref="O30:S30"/>
    <mergeCell ref="T30:X30"/>
    <mergeCell ref="X72:X73"/>
    <mergeCell ref="O71:S71"/>
    <mergeCell ref="T71:X71"/>
    <mergeCell ref="M50:M51"/>
    <mergeCell ref="N50:N51"/>
    <mergeCell ref="R50:R51"/>
    <mergeCell ref="S50:S51"/>
    <mergeCell ref="W50:W51"/>
    <mergeCell ref="M72:M73"/>
    <mergeCell ref="N72:N73"/>
    <mergeCell ref="Q72:Q73"/>
    <mergeCell ref="R72:R73"/>
    <mergeCell ref="S72:S73"/>
    <mergeCell ref="M91:M92"/>
    <mergeCell ref="N91:N92"/>
    <mergeCell ref="R91:R92"/>
    <mergeCell ref="S91:S92"/>
    <mergeCell ref="W91:W92"/>
    <mergeCell ref="X91:X92"/>
    <mergeCell ref="O90:S90"/>
    <mergeCell ref="T90:X90"/>
    <mergeCell ref="Z31:Z32"/>
    <mergeCell ref="AA31:AA32"/>
    <mergeCell ref="Z50:Z51"/>
    <mergeCell ref="AA50:AA51"/>
    <mergeCell ref="Z72:Z73"/>
    <mergeCell ref="AA72:AA73"/>
    <mergeCell ref="Z91:Z92"/>
    <mergeCell ref="AA91:AA92"/>
    <mergeCell ref="X50:X51"/>
    <mergeCell ref="O49:S49"/>
    <mergeCell ref="T49:X49"/>
    <mergeCell ref="V72:V73"/>
    <mergeCell ref="W72:W73"/>
    <mergeCell ref="AD31:AD32"/>
    <mergeCell ref="AE31:AE32"/>
    <mergeCell ref="AI31:AI32"/>
    <mergeCell ref="AB30:AF30"/>
    <mergeCell ref="AG30:AK30"/>
    <mergeCell ref="AF31:AF32"/>
    <mergeCell ref="AJ31:AJ32"/>
    <mergeCell ref="AK31:AK32"/>
    <mergeCell ref="AE50:AE51"/>
    <mergeCell ref="AB49:AF49"/>
    <mergeCell ref="AG49:AK49"/>
    <mergeCell ref="AF50:AF51"/>
    <mergeCell ref="AJ50:AJ51"/>
    <mergeCell ref="AK50:AK51"/>
    <mergeCell ref="AD72:AD73"/>
    <mergeCell ref="AE72:AE73"/>
    <mergeCell ref="AI72:AI73"/>
    <mergeCell ref="AB71:AF71"/>
    <mergeCell ref="AG71:AK71"/>
    <mergeCell ref="AF72:AF73"/>
    <mergeCell ref="AJ72:AJ73"/>
    <mergeCell ref="AK72:AK73"/>
    <mergeCell ref="AE91:AE92"/>
    <mergeCell ref="AB90:AF90"/>
    <mergeCell ref="AG90:AK90"/>
    <mergeCell ref="AF91:AF92"/>
    <mergeCell ref="AJ91:AJ92"/>
    <mergeCell ref="AK91:AK92"/>
    <mergeCell ref="Z110:Z111"/>
    <mergeCell ref="AA110:AA111"/>
    <mergeCell ref="AD110:AD111"/>
    <mergeCell ref="AE110:AE111"/>
    <mergeCell ref="AI110:AI111"/>
    <mergeCell ref="AB109:AF109"/>
    <mergeCell ref="AG109:AK109"/>
    <mergeCell ref="AF110:AF111"/>
    <mergeCell ref="AJ110:AJ111"/>
    <mergeCell ref="AK110:AK111"/>
    <mergeCell ref="Z129:Z130"/>
    <mergeCell ref="AA129:AA130"/>
    <mergeCell ref="AE129:AE130"/>
    <mergeCell ref="AB128:AF128"/>
    <mergeCell ref="AG128:AK128"/>
    <mergeCell ref="AF129:AF130"/>
    <mergeCell ref="AJ129:AJ130"/>
    <mergeCell ref="AK129:AK130"/>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6"/>
  <dimension ref="B2:AH52"/>
  <sheetViews>
    <sheetView topLeftCell="J15" workbookViewId="0">
      <selection activeCell="U22" sqref="U22"/>
    </sheetView>
  </sheetViews>
  <sheetFormatPr defaultRowHeight="14.4"/>
  <cols>
    <col min="12" max="12" width="6" customWidth="1"/>
    <col min="13" max="13" width="9.109375" style="23"/>
    <col min="14" max="14" width="16.6640625" customWidth="1"/>
    <col min="15" max="15" width="15.5546875" customWidth="1"/>
    <col min="16" max="16" width="25" customWidth="1"/>
    <col min="17" max="17" width="10.6640625" customWidth="1"/>
    <col min="18" max="18" width="11.44140625" customWidth="1"/>
    <col min="19" max="19" width="11.109375" customWidth="1"/>
    <col min="20" max="20" width="11.44140625" customWidth="1"/>
    <col min="21" max="21" width="11.33203125" customWidth="1"/>
    <col min="22" max="22" width="24.109375" customWidth="1"/>
    <col min="24" max="24" width="8" customWidth="1"/>
    <col min="26" max="26" width="28.33203125" customWidth="1"/>
    <col min="27" max="27" width="10.44140625" customWidth="1"/>
    <col min="28" max="28" width="6.88671875" customWidth="1"/>
    <col min="29" max="29" width="7.88671875" customWidth="1"/>
    <col min="30" max="30" width="27.6640625" customWidth="1"/>
    <col min="31" max="31" width="12.5546875" customWidth="1"/>
    <col min="32" max="32" width="27.109375" customWidth="1"/>
    <col min="33" max="33" width="26.88671875" customWidth="1"/>
    <col min="34" max="34" width="21.109375" customWidth="1"/>
  </cols>
  <sheetData>
    <row r="2" spans="2:26" ht="15">
      <c r="M2" s="880"/>
      <c r="N2" s="8"/>
    </row>
    <row r="3" spans="2:26" s="31" customFormat="1" ht="18">
      <c r="B3" s="45"/>
      <c r="C3" s="749" t="s">
        <v>113</v>
      </c>
      <c r="D3" s="750"/>
      <c r="E3" s="750"/>
      <c r="F3" s="750"/>
      <c r="G3" s="750"/>
      <c r="H3" s="750"/>
      <c r="I3" s="750"/>
      <c r="J3" s="750"/>
      <c r="K3" s="750"/>
      <c r="L3" s="750"/>
      <c r="M3" s="881"/>
      <c r="N3" s="750"/>
    </row>
    <row r="4" spans="2:26" ht="15" thickBot="1">
      <c r="M4" s="32"/>
      <c r="X4" s="151" t="s">
        <v>77</v>
      </c>
      <c r="Y4" s="152"/>
    </row>
    <row r="5" spans="2:26" s="44" customFormat="1">
      <c r="B5" s="720"/>
      <c r="C5" s="721"/>
      <c r="D5" s="721"/>
      <c r="E5" s="721"/>
      <c r="F5" s="721"/>
      <c r="G5" s="721"/>
      <c r="H5" s="721"/>
      <c r="I5" s="721"/>
      <c r="J5" s="721"/>
      <c r="K5" s="722"/>
      <c r="M5" s="50" t="s">
        <v>0</v>
      </c>
      <c r="N5" s="50" t="s">
        <v>36</v>
      </c>
      <c r="O5" s="50" t="s">
        <v>37</v>
      </c>
      <c r="P5" s="50" t="s">
        <v>38</v>
      </c>
      <c r="Q5" s="962" t="s">
        <v>73</v>
      </c>
      <c r="R5" s="963"/>
      <c r="S5" s="963"/>
      <c r="T5" s="963"/>
      <c r="U5" s="964"/>
      <c r="V5" s="50" t="s">
        <v>25</v>
      </c>
      <c r="X5" s="155" t="s">
        <v>76</v>
      </c>
      <c r="Y5" s="156"/>
    </row>
    <row r="6" spans="2:26" s="44" customFormat="1" ht="15.6">
      <c r="B6" s="730">
        <v>1</v>
      </c>
      <c r="C6" s="731" t="s">
        <v>229</v>
      </c>
      <c r="D6" s="723"/>
      <c r="E6" s="723"/>
      <c r="F6" s="723"/>
      <c r="G6" s="723"/>
      <c r="H6" s="723"/>
      <c r="I6" s="723"/>
      <c r="J6" s="723"/>
      <c r="K6" s="724"/>
      <c r="M6" s="51"/>
      <c r="N6" s="51"/>
      <c r="O6" s="51"/>
      <c r="P6" s="51"/>
      <c r="Q6" s="51" t="s">
        <v>41</v>
      </c>
      <c r="R6" s="51" t="s">
        <v>42</v>
      </c>
      <c r="S6" s="51" t="s">
        <v>43</v>
      </c>
      <c r="T6" s="51" t="s">
        <v>74</v>
      </c>
      <c r="U6" s="51" t="s">
        <v>44</v>
      </c>
      <c r="V6" s="51"/>
      <c r="X6" s="153" t="s">
        <v>38</v>
      </c>
      <c r="Y6" s="154"/>
    </row>
    <row r="7" spans="2:26">
      <c r="B7" s="286"/>
      <c r="C7" s="122"/>
      <c r="D7" s="122"/>
      <c r="E7" s="122"/>
      <c r="F7" s="122"/>
      <c r="G7" s="122"/>
      <c r="H7" s="122"/>
      <c r="I7" s="122"/>
      <c r="J7" s="122"/>
      <c r="K7" s="207"/>
      <c r="M7" s="882"/>
      <c r="N7" s="17"/>
      <c r="O7" s="17"/>
      <c r="P7" s="17"/>
      <c r="Q7" s="17"/>
      <c r="R7" s="17"/>
      <c r="S7" s="17"/>
      <c r="T7" s="17"/>
      <c r="U7" s="17"/>
      <c r="V7" s="17"/>
    </row>
    <row r="8" spans="2:26" s="159" customFormat="1" ht="48.75" customHeight="1">
      <c r="B8" s="733"/>
      <c r="C8" s="956" t="s">
        <v>751</v>
      </c>
      <c r="D8" s="956"/>
      <c r="E8" s="956"/>
      <c r="F8" s="956"/>
      <c r="G8" s="956"/>
      <c r="H8" s="956"/>
      <c r="I8" s="956"/>
      <c r="J8" s="956"/>
      <c r="K8" s="977"/>
      <c r="M8" s="54">
        <v>1</v>
      </c>
      <c r="N8" s="53" t="s">
        <v>950</v>
      </c>
      <c r="O8" s="54" t="s">
        <v>11</v>
      </c>
      <c r="P8" s="54" t="s">
        <v>78</v>
      </c>
      <c r="Q8" s="732">
        <f>'Prod_energy_best monthly'!E13</f>
        <v>68</v>
      </c>
      <c r="R8" s="732">
        <f>'Prod_energy_best monthly'!F13</f>
        <v>85.78338945005612</v>
      </c>
      <c r="S8" s="732">
        <f>'Prod_energy_best monthly'!G13</f>
        <v>113.58249158249158</v>
      </c>
      <c r="T8" s="732" t="e">
        <f>'Prod_energy_best monthly'!I13</f>
        <v>#DIV/0!</v>
      </c>
      <c r="U8" s="732">
        <f>'Prod_energy_best monthly'!J13</f>
        <v>93.112947658402206</v>
      </c>
      <c r="V8" s="52"/>
    </row>
    <row r="9" spans="2:26" s="55" customFormat="1" ht="56.25" customHeight="1">
      <c r="B9" s="473">
        <v>2</v>
      </c>
      <c r="C9" s="344" t="s">
        <v>312</v>
      </c>
      <c r="D9" s="362"/>
      <c r="E9" s="362"/>
      <c r="F9" s="472"/>
      <c r="G9" s="464"/>
      <c r="H9" s="464"/>
      <c r="I9" s="464"/>
      <c r="J9" s="464"/>
      <c r="K9" s="465"/>
      <c r="M9" s="76">
        <v>2</v>
      </c>
      <c r="N9" s="77" t="s">
        <v>103</v>
      </c>
      <c r="O9" s="76" t="s">
        <v>114</v>
      </c>
      <c r="P9" s="105" t="s">
        <v>136</v>
      </c>
      <c r="Q9" s="104" t="b">
        <f>AND(95&gt;Q8,Q8&gt;70)</f>
        <v>0</v>
      </c>
      <c r="R9" s="104" t="b">
        <f t="shared" ref="R9:U9" si="0">AND(95&gt;R8,R8&gt;70)</f>
        <v>1</v>
      </c>
      <c r="S9" s="104" t="b">
        <f t="shared" si="0"/>
        <v>0</v>
      </c>
      <c r="T9" s="104" t="e">
        <f t="shared" si="0"/>
        <v>#DIV/0!</v>
      </c>
      <c r="U9" s="811" t="b">
        <f t="shared" si="0"/>
        <v>1</v>
      </c>
      <c r="V9" s="78"/>
      <c r="Y9"/>
      <c r="Z9"/>
    </row>
    <row r="10" spans="2:26" ht="37.5" customHeight="1">
      <c r="B10" s="463">
        <v>2.1</v>
      </c>
      <c r="C10" s="956" t="s">
        <v>752</v>
      </c>
      <c r="D10" s="956"/>
      <c r="E10" s="956"/>
      <c r="F10" s="956"/>
      <c r="G10" s="956"/>
      <c r="H10" s="956"/>
      <c r="I10" s="956"/>
      <c r="J10" s="956"/>
      <c r="K10" s="977"/>
      <c r="M10" s="54">
        <v>3</v>
      </c>
      <c r="N10" s="53" t="s">
        <v>39</v>
      </c>
      <c r="O10" s="53" t="s">
        <v>66</v>
      </c>
      <c r="P10" s="52" t="s">
        <v>951</v>
      </c>
      <c r="Q10" s="812">
        <f>(95-Q8)*0.03</f>
        <v>0.80999999999999994</v>
      </c>
      <c r="R10" s="812">
        <f>(95-R8)*0.03</f>
        <v>0.27649831649831641</v>
      </c>
      <c r="S10" s="812">
        <f>(95-S8)*0.03</f>
        <v>-0.55747474747474757</v>
      </c>
      <c r="T10" s="812" t="e">
        <f>(95-T8)*0.03</f>
        <v>#DIV/0!</v>
      </c>
      <c r="U10" s="812">
        <f>(95-U8)*0.03</f>
        <v>5.6611570247933826E-2</v>
      </c>
      <c r="V10" s="52"/>
    </row>
    <row r="11" spans="2:26" s="55" customFormat="1" ht="33" customHeight="1">
      <c r="B11" s="463">
        <v>2.2000000000000002</v>
      </c>
      <c r="C11" s="203" t="s">
        <v>749</v>
      </c>
      <c r="D11" s="122"/>
      <c r="E11" s="122"/>
      <c r="F11" s="122"/>
      <c r="G11" s="464"/>
      <c r="H11" s="464"/>
      <c r="I11" s="464"/>
      <c r="J11" s="464"/>
      <c r="K11" s="465"/>
      <c r="M11" s="56">
        <v>4</v>
      </c>
      <c r="N11" s="57" t="s">
        <v>75</v>
      </c>
      <c r="O11" s="53" t="s">
        <v>66</v>
      </c>
      <c r="P11" s="56" t="s">
        <v>78</v>
      </c>
      <c r="Q11" s="529">
        <f>'Prod_energy_best monthly'!E14</f>
        <v>7.6340000000000003</v>
      </c>
      <c r="R11" s="814">
        <f>'Prod_energy_best monthly'!F14</f>
        <v>7.52</v>
      </c>
      <c r="S11" s="529">
        <f>'Prod_energy_best monthly'!G14</f>
        <v>7.0979999999999999</v>
      </c>
      <c r="T11" s="529">
        <f>'Prod_energy_best monthly'!I14</f>
        <v>0</v>
      </c>
      <c r="U11" s="529">
        <f>'Prod_energy_best monthly'!J14</f>
        <v>7.2530000000000001</v>
      </c>
      <c r="V11" s="57"/>
    </row>
    <row r="12" spans="2:26" s="55" customFormat="1" ht="45" customHeight="1">
      <c r="B12" s="734" t="s">
        <v>753</v>
      </c>
      <c r="C12" s="956" t="s">
        <v>760</v>
      </c>
      <c r="D12" s="956"/>
      <c r="E12" s="956"/>
      <c r="F12" s="956"/>
      <c r="G12" s="956"/>
      <c r="H12" s="956"/>
      <c r="I12" s="956"/>
      <c r="J12" s="956"/>
      <c r="K12" s="977"/>
      <c r="M12" s="56">
        <v>5</v>
      </c>
      <c r="N12" s="58" t="s">
        <v>79</v>
      </c>
      <c r="O12" s="53" t="s">
        <v>66</v>
      </c>
      <c r="P12" s="56" t="s">
        <v>78</v>
      </c>
      <c r="Q12" s="529">
        <f>'Prod_energy_best monthly'!AE140</f>
        <v>7.15</v>
      </c>
      <c r="R12" s="529">
        <f>'Prod_energy_best monthly'!AE102</f>
        <v>7.15</v>
      </c>
      <c r="S12" s="814">
        <f>'Prod_energy_best monthly'!AE61</f>
        <v>6.8976286272481762</v>
      </c>
      <c r="T12" s="529" t="e">
        <f>'Prod_energy_best monthly'!R102</f>
        <v>#DIV/0!</v>
      </c>
      <c r="U12" s="529">
        <f>'Prod_energy_best monthly'!R61</f>
        <v>6.9550000000000001</v>
      </c>
      <c r="V12" s="57"/>
    </row>
    <row r="13" spans="2:26" s="55" customFormat="1" ht="28.8">
      <c r="B13" s="725"/>
      <c r="C13" s="679" t="s">
        <v>761</v>
      </c>
      <c r="D13" s="464"/>
      <c r="E13" s="464"/>
      <c r="F13" s="464"/>
      <c r="G13" s="464"/>
      <c r="H13" s="464"/>
      <c r="I13" s="464"/>
      <c r="J13" s="464"/>
      <c r="K13" s="465"/>
      <c r="M13" s="56">
        <v>6</v>
      </c>
      <c r="N13" s="58" t="s">
        <v>111</v>
      </c>
      <c r="O13" s="53" t="s">
        <v>66</v>
      </c>
      <c r="P13" s="56" t="s">
        <v>78</v>
      </c>
      <c r="Q13" s="529">
        <f t="shared" ref="Q13:U13" si="1">Q11-Q12</f>
        <v>0.48399999999999999</v>
      </c>
      <c r="R13" s="529">
        <f t="shared" si="1"/>
        <v>0.36999999999999922</v>
      </c>
      <c r="S13" s="814">
        <f t="shared" si="1"/>
        <v>0.20037137275182371</v>
      </c>
      <c r="T13" s="529" t="e">
        <f t="shared" si="1"/>
        <v>#DIV/0!</v>
      </c>
      <c r="U13" s="529">
        <f t="shared" si="1"/>
        <v>0.29800000000000004</v>
      </c>
      <c r="V13" s="57"/>
    </row>
    <row r="14" spans="2:26" s="55" customFormat="1" ht="43.2">
      <c r="B14" s="725"/>
      <c r="C14" s="679"/>
      <c r="D14" s="464"/>
      <c r="E14" s="464"/>
      <c r="F14" s="464"/>
      <c r="G14" s="464"/>
      <c r="H14" s="464"/>
      <c r="I14" s="464"/>
      <c r="J14" s="464"/>
      <c r="K14" s="465"/>
      <c r="M14" s="59">
        <v>7</v>
      </c>
      <c r="N14" s="60" t="s">
        <v>112</v>
      </c>
      <c r="O14" s="53" t="s">
        <v>66</v>
      </c>
      <c r="P14" s="59"/>
      <c r="Q14" s="813">
        <f>MIN(Q10,Q13)</f>
        <v>0.48399999999999999</v>
      </c>
      <c r="R14" s="813">
        <f t="shared" ref="R14:U14" si="2">MIN(R10,R13)</f>
        <v>0.27649831649831641</v>
      </c>
      <c r="S14" s="813">
        <f t="shared" si="2"/>
        <v>-0.55747474747474757</v>
      </c>
      <c r="T14" s="813" t="e">
        <f t="shared" si="2"/>
        <v>#DIV/0!</v>
      </c>
      <c r="U14" s="813">
        <f t="shared" si="2"/>
        <v>5.6611570247933826E-2</v>
      </c>
      <c r="V14" s="61"/>
    </row>
    <row r="15" spans="2:26" s="55" customFormat="1" ht="43.2">
      <c r="B15" s="725"/>
      <c r="C15" s="679"/>
      <c r="D15" s="464"/>
      <c r="E15" s="464"/>
      <c r="F15" s="464"/>
      <c r="G15" s="464"/>
      <c r="H15" s="464"/>
      <c r="I15" s="464"/>
      <c r="J15" s="464"/>
      <c r="K15" s="465"/>
      <c r="M15" s="59">
        <v>8</v>
      </c>
      <c r="N15" s="60" t="s">
        <v>966</v>
      </c>
      <c r="O15" s="866" t="s">
        <v>10</v>
      </c>
      <c r="P15" s="59"/>
      <c r="Q15" s="867">
        <f>'Tech annexure'!F61</f>
        <v>14680</v>
      </c>
      <c r="R15" s="867">
        <f>'Tech annexure'!G61</f>
        <v>165495</v>
      </c>
      <c r="S15" s="867">
        <f>'Tech annexure'!H61</f>
        <v>220837</v>
      </c>
      <c r="T15" s="870">
        <f>'Tech annexure'!I61</f>
        <v>0</v>
      </c>
      <c r="U15" s="868">
        <f>'Tech annexure'!J61</f>
        <v>194700</v>
      </c>
      <c r="V15" s="61"/>
    </row>
    <row r="16" spans="2:26" s="55" customFormat="1" ht="28.8">
      <c r="B16" s="725"/>
      <c r="C16" s="679"/>
      <c r="D16" s="464"/>
      <c r="E16" s="464"/>
      <c r="F16" s="464"/>
      <c r="G16" s="464"/>
      <c r="H16" s="464"/>
      <c r="I16" s="464"/>
      <c r="J16" s="464"/>
      <c r="K16" s="465"/>
      <c r="M16" s="59">
        <v>9</v>
      </c>
      <c r="N16" s="60" t="s">
        <v>963</v>
      </c>
      <c r="O16" s="866" t="s">
        <v>964</v>
      </c>
      <c r="P16" s="59"/>
      <c r="Q16" s="868">
        <f>Q14*Q15</f>
        <v>7105.12</v>
      </c>
      <c r="R16" s="868">
        <f t="shared" ref="R16:U16" si="3">R14*R15</f>
        <v>45759.088888888873</v>
      </c>
      <c r="S16" s="868">
        <f t="shared" si="3"/>
        <v>-123111.05080808082</v>
      </c>
      <c r="T16" s="868" t="e">
        <f t="shared" si="3"/>
        <v>#DIV/0!</v>
      </c>
      <c r="U16" s="868">
        <f t="shared" si="3"/>
        <v>11022.272727272715</v>
      </c>
      <c r="V16" s="61"/>
    </row>
    <row r="17" spans="2:34" s="55" customFormat="1">
      <c r="B17" s="725"/>
      <c r="C17" s="679"/>
      <c r="D17" s="464"/>
      <c r="E17" s="464"/>
      <c r="F17" s="464"/>
      <c r="G17" s="464"/>
      <c r="H17" s="464"/>
      <c r="I17" s="464"/>
      <c r="J17" s="464"/>
      <c r="K17" s="465"/>
      <c r="M17" s="59">
        <v>10</v>
      </c>
      <c r="N17" s="60" t="s">
        <v>118</v>
      </c>
      <c r="O17" s="866" t="s">
        <v>965</v>
      </c>
      <c r="P17" s="59"/>
      <c r="Q17" s="867">
        <f>'Prod_energy_best monthly'!E20</f>
        <v>252000</v>
      </c>
      <c r="R17" s="867">
        <f>'Prod_energy_best monthly'!F20</f>
        <v>280500</v>
      </c>
      <c r="S17" s="867">
        <f>'Prod_energy_best monthly'!G20</f>
        <v>374300</v>
      </c>
      <c r="T17" s="867">
        <f>'Prod_energy_best monthly'!I20</f>
        <v>0</v>
      </c>
      <c r="U17" s="867">
        <f>'Prod_energy_best monthly'!J20</f>
        <v>330000</v>
      </c>
      <c r="V17" s="61"/>
    </row>
    <row r="18" spans="2:34" s="55" customFormat="1" ht="28.8">
      <c r="B18" s="725"/>
      <c r="C18" s="679"/>
      <c r="D18" s="464"/>
      <c r="E18" s="464"/>
      <c r="F18" s="464"/>
      <c r="G18" s="464"/>
      <c r="H18" s="464"/>
      <c r="I18" s="464"/>
      <c r="J18" s="464"/>
      <c r="K18" s="465"/>
      <c r="M18" s="59">
        <v>11</v>
      </c>
      <c r="N18" s="60" t="s">
        <v>967</v>
      </c>
      <c r="O18" s="866" t="s">
        <v>40</v>
      </c>
      <c r="P18" s="59"/>
      <c r="Q18" s="813">
        <f>Q16/Q17</f>
        <v>2.8194920634920635E-2</v>
      </c>
      <c r="R18" s="813">
        <f t="shared" ref="R18:U18" si="4">R16/R17</f>
        <v>0.16313400673400669</v>
      </c>
      <c r="S18" s="813">
        <f t="shared" si="4"/>
        <v>-0.32891010101010104</v>
      </c>
      <c r="T18" s="867" t="e">
        <f t="shared" si="4"/>
        <v>#DIV/0!</v>
      </c>
      <c r="U18" s="813">
        <f t="shared" si="4"/>
        <v>3.3400826446280958E-2</v>
      </c>
      <c r="V18" s="61"/>
    </row>
    <row r="19" spans="2:34" s="55" customFormat="1" ht="53.25" customHeight="1">
      <c r="B19" s="463">
        <v>2.2999999999999998</v>
      </c>
      <c r="C19" s="956" t="s">
        <v>754</v>
      </c>
      <c r="D19" s="956"/>
      <c r="E19" s="956"/>
      <c r="F19" s="956"/>
      <c r="G19" s="956"/>
      <c r="H19" s="956"/>
      <c r="I19" s="956"/>
      <c r="J19" s="956"/>
      <c r="K19" s="977"/>
      <c r="M19" s="56">
        <v>12</v>
      </c>
      <c r="N19" s="60" t="s">
        <v>968</v>
      </c>
      <c r="O19" s="866" t="s">
        <v>40</v>
      </c>
      <c r="P19" s="61"/>
      <c r="Q19" s="813">
        <v>5.0000000000000001E-3</v>
      </c>
      <c r="R19" s="813">
        <v>0</v>
      </c>
      <c r="S19" s="813">
        <v>1E-3</v>
      </c>
      <c r="T19" s="813">
        <v>0</v>
      </c>
      <c r="U19" s="813">
        <v>8.0000000000000002E-3</v>
      </c>
      <c r="V19" s="61"/>
    </row>
    <row r="20" spans="2:34" ht="55.5" customHeight="1">
      <c r="B20" s="463">
        <v>2.4</v>
      </c>
      <c r="C20" s="980" t="s">
        <v>928</v>
      </c>
      <c r="D20" s="980"/>
      <c r="E20" s="980"/>
      <c r="F20" s="980"/>
      <c r="G20" s="980"/>
      <c r="H20" s="980"/>
      <c r="I20" s="980"/>
      <c r="J20" s="980"/>
      <c r="K20" s="981"/>
      <c r="L20" s="735"/>
      <c r="M20" s="883">
        <v>13</v>
      </c>
      <c r="N20" s="872" t="s">
        <v>974</v>
      </c>
      <c r="O20" s="866" t="s">
        <v>40</v>
      </c>
      <c r="P20" s="871"/>
      <c r="Q20" s="873">
        <f>Q18-Q19</f>
        <v>2.3194920634920634E-2</v>
      </c>
      <c r="R20" s="873">
        <f t="shared" ref="R20:U20" si="5">R18-R19</f>
        <v>0.16313400673400669</v>
      </c>
      <c r="S20" s="873">
        <f t="shared" si="5"/>
        <v>-0.32991010101010104</v>
      </c>
      <c r="T20" s="873" t="e">
        <f t="shared" si="5"/>
        <v>#DIV/0!</v>
      </c>
      <c r="U20" s="873">
        <f t="shared" si="5"/>
        <v>2.5400826446280958E-2</v>
      </c>
      <c r="V20" s="113"/>
    </row>
    <row r="21" spans="2:34" s="159" customFormat="1" ht="42" customHeight="1">
      <c r="B21" s="246">
        <v>2.5</v>
      </c>
      <c r="C21" s="956" t="s">
        <v>755</v>
      </c>
      <c r="D21" s="956"/>
      <c r="E21" s="956"/>
      <c r="F21" s="956"/>
      <c r="G21" s="956"/>
      <c r="H21" s="956"/>
      <c r="I21" s="956"/>
      <c r="J21" s="956"/>
      <c r="K21" s="977"/>
      <c r="M21" s="886">
        <v>14</v>
      </c>
      <c r="N21" s="887" t="s">
        <v>972</v>
      </c>
      <c r="O21" s="52"/>
      <c r="P21" s="52"/>
      <c r="Q21" s="887" t="s">
        <v>973</v>
      </c>
      <c r="R21" s="888">
        <f>R20</f>
        <v>0.16313400673400669</v>
      </c>
      <c r="S21" s="887" t="s">
        <v>973</v>
      </c>
      <c r="T21" s="887" t="s">
        <v>973</v>
      </c>
      <c r="U21" s="888">
        <f>U20</f>
        <v>2.5400826446280958E-2</v>
      </c>
      <c r="V21" s="52"/>
    </row>
    <row r="22" spans="2:34" ht="85.5" customHeight="1">
      <c r="B22" s="463">
        <v>2.6</v>
      </c>
      <c r="C22" s="956" t="s">
        <v>756</v>
      </c>
      <c r="D22" s="956"/>
      <c r="E22" s="956"/>
      <c r="F22" s="956"/>
      <c r="G22" s="956"/>
      <c r="H22" s="956"/>
      <c r="I22" s="956"/>
      <c r="J22" s="956"/>
      <c r="K22" s="977"/>
      <c r="N22" s="12"/>
      <c r="O22" s="12"/>
      <c r="P22" s="12"/>
      <c r="Q22" s="12"/>
      <c r="R22" s="12"/>
      <c r="S22" s="12"/>
      <c r="T22" s="12"/>
      <c r="U22" s="12"/>
      <c r="V22" s="12"/>
      <c r="W22" s="12"/>
      <c r="X22" s="12"/>
      <c r="Y22" s="12"/>
      <c r="Z22" s="12"/>
      <c r="AA22" s="12"/>
    </row>
    <row r="23" spans="2:34" ht="30" customHeight="1">
      <c r="B23" s="463">
        <v>2.7</v>
      </c>
      <c r="C23" s="978" t="s">
        <v>757</v>
      </c>
      <c r="D23" s="978"/>
      <c r="E23" s="978"/>
      <c r="F23" s="978"/>
      <c r="G23" s="978"/>
      <c r="H23" s="978"/>
      <c r="I23" s="978"/>
      <c r="J23" s="978"/>
      <c r="K23" s="979"/>
      <c r="N23" s="12"/>
      <c r="O23" s="12"/>
      <c r="P23" s="12"/>
      <c r="Q23" s="12"/>
      <c r="R23" s="12"/>
      <c r="S23" s="12"/>
      <c r="T23" s="12"/>
      <c r="U23" s="12"/>
      <c r="V23" s="12"/>
      <c r="W23" s="12"/>
      <c r="X23" s="12"/>
      <c r="Y23" s="12"/>
      <c r="Z23" s="12"/>
    </row>
    <row r="24" spans="2:34" ht="16.5" customHeight="1">
      <c r="B24" s="286"/>
      <c r="C24" s="122"/>
      <c r="D24" s="122"/>
      <c r="E24" s="122"/>
      <c r="F24" s="122"/>
      <c r="G24" s="122"/>
      <c r="H24" s="122"/>
      <c r="I24" s="122"/>
      <c r="J24" s="122"/>
      <c r="K24" s="207"/>
      <c r="N24" s="12"/>
      <c r="O24" s="12"/>
      <c r="P24" s="12"/>
      <c r="Q24" s="12"/>
      <c r="R24" s="12"/>
      <c r="S24" s="12"/>
      <c r="T24" s="12"/>
      <c r="U24" s="12"/>
      <c r="V24" s="12"/>
      <c r="W24" s="12"/>
      <c r="X24" s="12"/>
      <c r="Y24" s="12"/>
      <c r="Z24" s="12"/>
    </row>
    <row r="25" spans="2:34" s="55" customFormat="1" ht="30" customHeight="1">
      <c r="B25" s="469">
        <v>3</v>
      </c>
      <c r="C25" s="344" t="s">
        <v>750</v>
      </c>
      <c r="D25" s="464"/>
      <c r="E25" s="464"/>
      <c r="F25" s="464"/>
      <c r="G25" s="464"/>
      <c r="H25" s="464"/>
      <c r="I25" s="464"/>
      <c r="J25" s="464"/>
      <c r="K25" s="465"/>
      <c r="M25" s="884"/>
      <c r="N25" s="737"/>
      <c r="O25" s="737"/>
      <c r="P25" s="737"/>
      <c r="Q25" s="737"/>
      <c r="R25" s="737"/>
      <c r="S25" s="737"/>
      <c r="T25" s="737"/>
      <c r="U25" s="737"/>
      <c r="V25" s="737"/>
      <c r="W25" s="737"/>
      <c r="X25" s="737"/>
      <c r="Y25" s="737"/>
      <c r="Z25" s="737"/>
    </row>
    <row r="26" spans="2:34" ht="67.5" customHeight="1">
      <c r="B26" s="463">
        <v>3.1</v>
      </c>
      <c r="C26" s="980" t="s">
        <v>758</v>
      </c>
      <c r="D26" s="980"/>
      <c r="E26" s="980"/>
      <c r="F26" s="980"/>
      <c r="G26" s="980"/>
      <c r="H26" s="980"/>
      <c r="I26" s="980"/>
      <c r="J26" s="980"/>
      <c r="K26" s="981"/>
      <c r="N26" s="12"/>
      <c r="O26" s="12"/>
      <c r="P26" s="12"/>
      <c r="Q26" s="12"/>
      <c r="R26" s="12"/>
      <c r="S26" s="12"/>
      <c r="T26" s="12"/>
      <c r="U26" s="12"/>
      <c r="V26" s="12"/>
      <c r="W26" s="12"/>
      <c r="X26" s="12"/>
      <c r="Y26" s="12"/>
      <c r="Z26" s="12"/>
    </row>
    <row r="27" spans="2:34" ht="42.75" customHeight="1">
      <c r="B27" s="463">
        <v>3.2</v>
      </c>
      <c r="C27" s="982" t="s">
        <v>31</v>
      </c>
      <c r="D27" s="982"/>
      <c r="E27" s="982"/>
      <c r="F27" s="982"/>
      <c r="G27" s="982"/>
      <c r="H27" s="982"/>
      <c r="I27" s="982"/>
      <c r="J27" s="982"/>
      <c r="K27" s="983"/>
      <c r="M27" s="44"/>
      <c r="N27" s="62"/>
      <c r="O27" s="16"/>
      <c r="P27" s="62"/>
      <c r="Q27" s="62"/>
      <c r="R27" s="12"/>
      <c r="S27" s="12"/>
      <c r="T27" s="12"/>
      <c r="U27" s="12"/>
      <c r="V27" s="12"/>
      <c r="W27" s="12"/>
      <c r="X27" s="12"/>
      <c r="Y27" s="12"/>
      <c r="Z27" s="12"/>
    </row>
    <row r="28" spans="2:34" ht="27" customHeight="1">
      <c r="B28" s="463" t="s">
        <v>45</v>
      </c>
      <c r="C28" s="956" t="s">
        <v>759</v>
      </c>
      <c r="D28" s="956"/>
      <c r="E28" s="956"/>
      <c r="F28" s="956"/>
      <c r="G28" s="956"/>
      <c r="H28" s="956"/>
      <c r="I28" s="956"/>
      <c r="J28" s="956"/>
      <c r="K28" s="977"/>
      <c r="N28" s="12"/>
      <c r="O28" s="12"/>
      <c r="P28" s="12"/>
      <c r="Q28" s="12"/>
      <c r="R28" s="12"/>
      <c r="S28" s="12"/>
      <c r="T28" s="12"/>
      <c r="U28" s="12"/>
      <c r="V28" s="12"/>
      <c r="W28" s="12"/>
      <c r="X28" s="12"/>
      <c r="Y28" s="12"/>
      <c r="Z28" s="12"/>
      <c r="AA28" s="12"/>
    </row>
    <row r="29" spans="2:34" s="159" customFormat="1" ht="53.25" customHeight="1">
      <c r="B29" s="463" t="s">
        <v>46</v>
      </c>
      <c r="C29" s="980" t="s">
        <v>929</v>
      </c>
      <c r="D29" s="980"/>
      <c r="E29" s="980"/>
      <c r="F29" s="980"/>
      <c r="G29" s="980"/>
      <c r="H29" s="980"/>
      <c r="I29" s="980"/>
      <c r="J29" s="980"/>
      <c r="K29" s="981"/>
      <c r="M29" s="885"/>
      <c r="N29" s="738"/>
      <c r="Q29" s="736"/>
      <c r="R29" s="736"/>
      <c r="S29" s="736"/>
      <c r="T29" s="736"/>
      <c r="U29" s="736"/>
      <c r="V29" s="736"/>
      <c r="W29" s="736"/>
      <c r="X29" s="736"/>
      <c r="Y29" s="736"/>
      <c r="Z29" s="736"/>
      <c r="AA29" s="736"/>
      <c r="AB29" s="736"/>
    </row>
    <row r="30" spans="2:34" ht="32.25" customHeight="1">
      <c r="B30" s="463" t="s">
        <v>72</v>
      </c>
      <c r="C30" s="978" t="s">
        <v>98</v>
      </c>
      <c r="D30" s="978"/>
      <c r="E30" s="978"/>
      <c r="F30" s="978"/>
      <c r="G30" s="978"/>
      <c r="H30" s="978"/>
      <c r="I30" s="978"/>
      <c r="J30" s="978"/>
      <c r="K30" s="979"/>
      <c r="N30" s="26"/>
      <c r="Q30" s="12"/>
      <c r="R30" s="12"/>
      <c r="S30" s="12"/>
      <c r="T30" s="12"/>
      <c r="U30" s="12"/>
      <c r="V30" s="12"/>
      <c r="W30" s="12"/>
      <c r="X30" s="12"/>
      <c r="Y30" s="12"/>
      <c r="Z30" s="12"/>
      <c r="AA30" s="12"/>
      <c r="AB30" s="12"/>
    </row>
    <row r="31" spans="2:34" ht="15" thickBot="1">
      <c r="B31" s="704"/>
      <c r="C31" s="125"/>
      <c r="D31" s="125"/>
      <c r="E31" s="125"/>
      <c r="F31" s="125"/>
      <c r="G31" s="125"/>
      <c r="H31" s="125"/>
      <c r="I31" s="125"/>
      <c r="J31" s="125"/>
      <c r="K31" s="196"/>
      <c r="N31" s="26"/>
      <c r="O31" s="12"/>
      <c r="P31" s="26"/>
      <c r="Q31" s="12"/>
      <c r="R31" s="12"/>
      <c r="S31" s="12"/>
      <c r="T31" s="12"/>
      <c r="U31" s="12"/>
      <c r="V31" s="12"/>
      <c r="W31" s="26"/>
      <c r="X31" s="12"/>
      <c r="Y31" s="12"/>
      <c r="AA31" s="12"/>
      <c r="AB31" s="12"/>
      <c r="AC31" s="12"/>
      <c r="AD31" s="12"/>
      <c r="AE31" s="12"/>
      <c r="AF31" s="12"/>
      <c r="AG31" s="12"/>
      <c r="AH31" s="12"/>
    </row>
    <row r="32" spans="2:34">
      <c r="B32" s="122"/>
      <c r="C32" s="122"/>
      <c r="D32" s="122"/>
      <c r="E32" s="122"/>
      <c r="F32" s="122"/>
      <c r="G32" s="122"/>
      <c r="H32" s="122"/>
      <c r="I32" s="122"/>
      <c r="J32" s="122"/>
      <c r="K32" s="122"/>
      <c r="N32" s="26"/>
      <c r="O32" s="12"/>
      <c r="P32" s="26"/>
      <c r="Q32" s="12"/>
      <c r="R32" s="12"/>
      <c r="S32" s="12"/>
      <c r="T32" s="12"/>
      <c r="U32" s="12"/>
      <c r="V32" s="12"/>
      <c r="W32" s="26"/>
      <c r="X32" s="12"/>
      <c r="Y32" s="12"/>
      <c r="AA32" s="12"/>
      <c r="AB32" s="12"/>
      <c r="AC32" s="12"/>
      <c r="AD32" s="12"/>
      <c r="AE32" s="12"/>
      <c r="AF32" s="12"/>
      <c r="AG32" s="12"/>
      <c r="AH32" s="12"/>
    </row>
    <row r="33" spans="2:34">
      <c r="B33" s="122"/>
      <c r="C33" s="122"/>
      <c r="D33" s="122"/>
      <c r="E33" s="122"/>
      <c r="F33" s="122"/>
      <c r="G33" s="122"/>
      <c r="H33" s="122"/>
      <c r="I33" s="122"/>
      <c r="J33" s="122"/>
      <c r="K33" s="122"/>
      <c r="N33" s="26"/>
      <c r="O33" s="12"/>
      <c r="P33" s="26"/>
      <c r="Q33" s="12"/>
      <c r="R33" s="12"/>
      <c r="S33" s="12"/>
      <c r="T33" s="12"/>
      <c r="U33" s="12"/>
      <c r="V33" s="12"/>
      <c r="W33" s="26"/>
      <c r="X33" s="12"/>
      <c r="Y33" s="12"/>
      <c r="AA33" s="12"/>
      <c r="AB33" s="12"/>
      <c r="AC33" s="12"/>
      <c r="AD33" s="12"/>
      <c r="AE33" s="12"/>
      <c r="AF33" s="12"/>
      <c r="AG33" s="12"/>
      <c r="AH33" s="12"/>
    </row>
    <row r="34" spans="2:34">
      <c r="B34" s="122"/>
      <c r="C34" s="122"/>
      <c r="D34" s="122"/>
      <c r="E34" s="122"/>
      <c r="F34" s="122"/>
      <c r="G34" s="122"/>
      <c r="H34" s="122"/>
      <c r="I34" s="122"/>
      <c r="J34" s="122"/>
      <c r="K34" s="122"/>
      <c r="N34" s="26"/>
      <c r="O34" s="12"/>
      <c r="P34" s="26"/>
      <c r="Q34" s="12"/>
      <c r="R34" s="12"/>
      <c r="S34" s="12"/>
      <c r="T34" s="12"/>
      <c r="U34" s="12"/>
      <c r="V34" s="12"/>
      <c r="W34" s="26"/>
      <c r="X34" s="12"/>
      <c r="Y34" s="12"/>
      <c r="AA34" s="12"/>
      <c r="AB34" s="12"/>
      <c r="AC34" s="12"/>
      <c r="AD34" s="12"/>
      <c r="AE34" s="12"/>
      <c r="AF34" s="12"/>
      <c r="AG34" s="12"/>
      <c r="AH34" s="12"/>
    </row>
    <row r="35" spans="2:34">
      <c r="B35" s="122"/>
      <c r="C35" s="122"/>
      <c r="D35" s="122"/>
      <c r="E35" s="122"/>
      <c r="F35" s="122"/>
      <c r="G35" s="122"/>
      <c r="H35" s="122"/>
      <c r="I35" s="122"/>
      <c r="J35" s="122"/>
      <c r="K35" s="122"/>
      <c r="N35" s="26"/>
      <c r="O35" s="12"/>
      <c r="P35" s="26"/>
      <c r="Q35" s="12"/>
      <c r="R35" s="12"/>
      <c r="S35" s="12"/>
      <c r="T35" s="12"/>
      <c r="U35" s="12"/>
      <c r="V35" s="12"/>
      <c r="W35" s="26"/>
      <c r="X35" s="12"/>
      <c r="Y35" s="12"/>
      <c r="AA35" s="12"/>
      <c r="AB35" s="12"/>
      <c r="AC35" s="12"/>
      <c r="AD35" s="12"/>
      <c r="AE35" s="12"/>
      <c r="AF35" s="12"/>
      <c r="AG35" s="12"/>
      <c r="AH35" s="12"/>
    </row>
    <row r="36" spans="2:34">
      <c r="B36" s="122"/>
      <c r="C36" s="122"/>
      <c r="D36" s="122"/>
      <c r="E36" s="122"/>
      <c r="F36" s="122"/>
      <c r="G36" s="122"/>
      <c r="H36" s="122"/>
      <c r="I36" s="122"/>
      <c r="J36" s="122"/>
      <c r="K36" s="122"/>
      <c r="N36" s="26"/>
      <c r="O36" s="12"/>
      <c r="P36" s="26"/>
      <c r="Q36" s="12"/>
      <c r="R36" s="12"/>
      <c r="S36" s="12"/>
      <c r="T36" s="12"/>
      <c r="U36" s="12"/>
      <c r="V36" s="12"/>
      <c r="W36" s="26"/>
      <c r="X36" s="12"/>
      <c r="Y36" s="12"/>
      <c r="AA36" s="12"/>
      <c r="AB36" s="12"/>
      <c r="AC36" s="12"/>
      <c r="AD36" s="12"/>
      <c r="AE36" s="12"/>
      <c r="AF36" s="12"/>
      <c r="AG36" s="12"/>
      <c r="AH36" s="12"/>
    </row>
    <row r="37" spans="2:34">
      <c r="B37" s="122"/>
      <c r="C37" s="122"/>
      <c r="D37" s="122"/>
      <c r="E37" s="122"/>
      <c r="F37" s="122"/>
      <c r="G37" s="122"/>
      <c r="H37" s="122"/>
      <c r="I37" s="122"/>
      <c r="J37" s="122"/>
      <c r="K37" s="122"/>
      <c r="N37" s="26"/>
      <c r="O37" s="12"/>
      <c r="P37" s="26"/>
      <c r="Q37" s="12"/>
      <c r="R37" s="12"/>
      <c r="S37" s="12"/>
      <c r="T37" s="12"/>
      <c r="U37" s="12"/>
      <c r="V37" s="12"/>
      <c r="W37" s="26"/>
      <c r="X37" s="12"/>
      <c r="Y37" s="12"/>
      <c r="AA37" s="12"/>
      <c r="AB37" s="12"/>
      <c r="AC37" s="12"/>
      <c r="AD37" s="12"/>
      <c r="AE37" s="12"/>
      <c r="AF37" s="12"/>
      <c r="AG37" s="12"/>
      <c r="AH37" s="12"/>
    </row>
    <row r="38" spans="2:34">
      <c r="B38" s="122"/>
      <c r="C38" s="122"/>
      <c r="D38" s="122"/>
      <c r="E38" s="122"/>
      <c r="F38" s="122"/>
      <c r="G38" s="122"/>
      <c r="H38" s="122"/>
      <c r="I38" s="122"/>
      <c r="J38" s="122"/>
      <c r="K38" s="122"/>
      <c r="N38" s="26"/>
      <c r="O38" s="12"/>
      <c r="P38" s="26"/>
      <c r="Q38" s="12"/>
      <c r="R38" s="12"/>
      <c r="S38" s="12"/>
      <c r="T38" s="12"/>
      <c r="U38" s="12"/>
      <c r="V38" s="12"/>
      <c r="W38" s="26"/>
      <c r="X38" s="12"/>
      <c r="Y38" s="12"/>
      <c r="AA38" s="12"/>
      <c r="AB38" s="12"/>
      <c r="AC38" s="12"/>
      <c r="AD38" s="12"/>
      <c r="AE38" s="12"/>
      <c r="AF38" s="12"/>
      <c r="AG38" s="12"/>
      <c r="AH38" s="12"/>
    </row>
    <row r="39" spans="2:34">
      <c r="B39" s="122"/>
      <c r="C39" s="122"/>
      <c r="D39" s="122"/>
      <c r="E39" s="122"/>
      <c r="F39" s="122"/>
      <c r="G39" s="122"/>
      <c r="H39" s="122"/>
      <c r="I39" s="122"/>
      <c r="J39" s="122"/>
      <c r="K39" s="122"/>
      <c r="N39" s="26"/>
      <c r="O39" s="12"/>
      <c r="P39" s="26"/>
      <c r="Q39" s="12"/>
      <c r="R39" s="12"/>
      <c r="S39" s="12"/>
      <c r="T39" s="12"/>
      <c r="U39" s="12"/>
      <c r="V39" s="12"/>
      <c r="W39" s="26"/>
      <c r="X39" s="12"/>
      <c r="Y39" s="12"/>
      <c r="AA39" s="12"/>
      <c r="AB39" s="12"/>
      <c r="AC39" s="12"/>
      <c r="AD39" s="12"/>
      <c r="AE39" s="12"/>
      <c r="AF39" s="12"/>
      <c r="AG39" s="12"/>
      <c r="AH39" s="12"/>
    </row>
    <row r="40" spans="2:34">
      <c r="B40" s="122"/>
      <c r="C40" s="122"/>
      <c r="D40" s="122"/>
      <c r="E40" s="122"/>
      <c r="F40" s="122"/>
      <c r="G40" s="122"/>
      <c r="H40" s="122"/>
      <c r="I40" s="122"/>
      <c r="J40" s="122"/>
      <c r="K40" s="122"/>
      <c r="N40" s="26"/>
      <c r="O40" s="12"/>
      <c r="P40" s="26"/>
      <c r="Q40" s="12"/>
      <c r="R40" s="12"/>
      <c r="S40" s="12"/>
      <c r="T40" s="12"/>
      <c r="U40" s="12"/>
      <c r="V40" s="12"/>
      <c r="W40" s="26"/>
      <c r="X40" s="12"/>
      <c r="Y40" s="12"/>
      <c r="AA40" s="12"/>
      <c r="AB40" s="12"/>
      <c r="AC40" s="12"/>
      <c r="AD40" s="12"/>
      <c r="AE40" s="12"/>
      <c r="AF40" s="12"/>
      <c r="AG40" s="12"/>
      <c r="AH40" s="12"/>
    </row>
    <row r="41" spans="2:34">
      <c r="B41" s="122"/>
      <c r="C41" s="122"/>
      <c r="D41" s="122"/>
      <c r="E41" s="122"/>
      <c r="F41" s="122"/>
      <c r="G41" s="122"/>
      <c r="H41" s="122"/>
      <c r="I41" s="122"/>
      <c r="J41" s="122"/>
      <c r="K41" s="122"/>
      <c r="O41" s="12"/>
      <c r="P41" s="26"/>
      <c r="Q41" s="12"/>
      <c r="R41" s="12"/>
      <c r="S41" s="12"/>
      <c r="T41" s="12"/>
      <c r="U41" s="12"/>
      <c r="V41" s="12"/>
      <c r="W41" s="26"/>
      <c r="X41" s="12"/>
      <c r="Y41" s="12"/>
      <c r="AA41" s="12"/>
      <c r="AB41" s="12"/>
      <c r="AC41" s="12"/>
      <c r="AD41" s="12"/>
      <c r="AE41" s="12"/>
      <c r="AF41" s="12"/>
      <c r="AG41" s="12"/>
      <c r="AH41" s="12"/>
    </row>
    <row r="42" spans="2:34" ht="15.6">
      <c r="B42" s="281"/>
      <c r="O42" s="12"/>
      <c r="P42" s="26"/>
      <c r="Q42" s="12"/>
      <c r="R42" s="12"/>
      <c r="S42" s="12"/>
      <c r="T42" s="12"/>
      <c r="U42" s="12"/>
      <c r="V42" s="12"/>
      <c r="W42" s="26"/>
      <c r="X42" s="12"/>
      <c r="Y42" s="12"/>
      <c r="AA42" s="12"/>
      <c r="AB42" s="12"/>
      <c r="AC42" s="12"/>
      <c r="AD42" s="12"/>
      <c r="AE42" s="12"/>
      <c r="AF42" s="12"/>
      <c r="AG42" s="12"/>
      <c r="AH42" s="12"/>
    </row>
    <row r="43" spans="2:34" ht="16.5" customHeight="1">
      <c r="B43" s="9"/>
      <c r="C43" s="9"/>
      <c r="D43" s="9"/>
      <c r="H43" s="9"/>
      <c r="M43" s="144"/>
    </row>
    <row r="44" spans="2:34" ht="15.6">
      <c r="B44" s="728"/>
      <c r="C44" s="9"/>
      <c r="M44" s="32"/>
    </row>
    <row r="45" spans="2:34" ht="15.6">
      <c r="B45" s="728"/>
      <c r="D45" s="9"/>
      <c r="F45" s="9"/>
      <c r="G45" s="9"/>
      <c r="H45" s="9"/>
      <c r="M45" s="32"/>
    </row>
    <row r="46" spans="2:34" ht="15.6">
      <c r="B46" s="10"/>
      <c r="C46" s="727"/>
      <c r="G46" s="9"/>
      <c r="M46" s="32"/>
    </row>
    <row r="47" spans="2:34" ht="15.6">
      <c r="C47" s="281"/>
      <c r="J47" s="9"/>
      <c r="M47" s="32"/>
    </row>
    <row r="48" spans="2:34" ht="15.6">
      <c r="B48" s="9"/>
      <c r="C48" s="9"/>
      <c r="K48" s="9"/>
      <c r="M48" s="32"/>
    </row>
    <row r="49" spans="2:13" ht="15.6">
      <c r="C49" s="729"/>
      <c r="D49" s="726"/>
      <c r="E49" s="726"/>
      <c r="M49" s="32"/>
    </row>
    <row r="50" spans="2:13" ht="15.6">
      <c r="B50" s="281"/>
      <c r="C50" s="729"/>
      <c r="M50" s="32"/>
    </row>
    <row r="51" spans="2:13" ht="15.6">
      <c r="C51" s="281"/>
      <c r="D51" s="281"/>
      <c r="E51" s="281"/>
      <c r="M51" s="32"/>
    </row>
    <row r="52" spans="2:13" ht="15.6">
      <c r="B52" s="281"/>
      <c r="M52" s="32"/>
    </row>
  </sheetData>
  <mergeCells count="14">
    <mergeCell ref="Q5:U5"/>
    <mergeCell ref="C8:K8"/>
    <mergeCell ref="C10:K10"/>
    <mergeCell ref="C19:K19"/>
    <mergeCell ref="C20:K20"/>
    <mergeCell ref="C22:K22"/>
    <mergeCell ref="C30:K30"/>
    <mergeCell ref="C12:K12"/>
    <mergeCell ref="C23:K23"/>
    <mergeCell ref="C26:K26"/>
    <mergeCell ref="C27:K27"/>
    <mergeCell ref="C28:K28"/>
    <mergeCell ref="C29:K29"/>
    <mergeCell ref="C21:K21"/>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B1:Y70"/>
  <sheetViews>
    <sheetView topLeftCell="J5" zoomScale="96" zoomScaleNormal="96" zoomScalePageLayoutView="71" workbookViewId="0">
      <pane ySplit="2" topLeftCell="A26" activePane="bottomLeft" state="frozen"/>
      <selection activeCell="K5" sqref="K5"/>
      <selection pane="bottomLeft" activeCell="U31" sqref="U31"/>
    </sheetView>
  </sheetViews>
  <sheetFormatPr defaultRowHeight="14.4"/>
  <cols>
    <col min="1" max="1" width="6" customWidth="1"/>
    <col min="2" max="2" width="9.109375" style="32"/>
    <col min="10" max="10" width="5.33203125" customWidth="1"/>
    <col min="11" max="11" width="9.109375" style="32"/>
    <col min="12" max="12" width="40.33203125" customWidth="1"/>
    <col min="13" max="13" width="10" customWidth="1"/>
    <col min="14" max="14" width="11.109375" customWidth="1"/>
    <col min="15" max="15" width="10.44140625" customWidth="1"/>
    <col min="16" max="16" width="11.88671875" customWidth="1"/>
    <col min="17" max="17" width="10.44140625" customWidth="1"/>
    <col min="18" max="18" width="10.109375" style="32" customWidth="1"/>
    <col min="19" max="19" width="10.6640625" customWidth="1"/>
    <col min="20" max="20" width="9.6640625" customWidth="1"/>
    <col min="21" max="21" width="13.44140625" style="32" customWidth="1"/>
    <col min="22" max="22" width="34.44140625" style="32" customWidth="1"/>
    <col min="23" max="23" width="5.109375" customWidth="1"/>
    <col min="25" max="25" width="45.44140625" customWidth="1"/>
  </cols>
  <sheetData>
    <row r="1" spans="2:25">
      <c r="X1" s="148" t="s">
        <v>167</v>
      </c>
    </row>
    <row r="2" spans="2:25" ht="18">
      <c r="C2" s="744" t="s">
        <v>208</v>
      </c>
      <c r="D2" s="745"/>
      <c r="E2" s="745"/>
      <c r="F2" s="745"/>
      <c r="G2" s="745"/>
      <c r="H2" s="745"/>
      <c r="I2" s="745"/>
      <c r="J2" s="745"/>
      <c r="K2" s="748"/>
      <c r="L2" s="745"/>
      <c r="M2" s="11"/>
      <c r="N2" s="11"/>
      <c r="O2" s="11"/>
      <c r="P2" s="11"/>
      <c r="Q2" s="11"/>
      <c r="X2" s="147" t="s">
        <v>76</v>
      </c>
    </row>
    <row r="3" spans="2:25" ht="15.6">
      <c r="K3" s="144"/>
      <c r="X3" s="141" t="s">
        <v>38</v>
      </c>
    </row>
    <row r="4" spans="2:25" ht="16.2" thickBot="1">
      <c r="L4" s="10" t="s">
        <v>372</v>
      </c>
    </row>
    <row r="5" spans="2:25" s="183" customFormat="1" ht="51.75" customHeight="1">
      <c r="B5" s="478">
        <v>1</v>
      </c>
      <c r="C5" s="1000" t="s">
        <v>229</v>
      </c>
      <c r="D5" s="1000"/>
      <c r="E5" s="1000"/>
      <c r="F5" s="1000"/>
      <c r="G5" s="1000"/>
      <c r="H5" s="1000"/>
      <c r="I5" s="1001"/>
      <c r="K5" s="480" t="s">
        <v>0</v>
      </c>
      <c r="L5" s="481" t="s">
        <v>36</v>
      </c>
      <c r="M5" s="481" t="s">
        <v>37</v>
      </c>
      <c r="N5" s="984" t="s">
        <v>135</v>
      </c>
      <c r="O5" s="984"/>
      <c r="P5" s="984"/>
      <c r="Q5" s="984"/>
      <c r="R5" s="984"/>
      <c r="S5" s="984"/>
      <c r="T5" s="482" t="s">
        <v>147</v>
      </c>
      <c r="U5" s="482" t="s">
        <v>148</v>
      </c>
      <c r="V5" s="483" t="s">
        <v>25</v>
      </c>
      <c r="Y5" s="186" t="s">
        <v>186</v>
      </c>
    </row>
    <row r="6" spans="2:25" ht="15.6">
      <c r="B6" s="470"/>
      <c r="C6" s="323" t="s">
        <v>363</v>
      </c>
      <c r="D6" s="122"/>
      <c r="E6" s="122"/>
      <c r="F6" s="122"/>
      <c r="G6" s="122"/>
      <c r="H6" s="122"/>
      <c r="I6" s="207"/>
      <c r="K6" s="311"/>
      <c r="L6" s="162"/>
      <c r="M6" s="162"/>
      <c r="N6" s="162" t="s">
        <v>41</v>
      </c>
      <c r="O6" s="991" t="s">
        <v>42</v>
      </c>
      <c r="P6" s="992"/>
      <c r="Q6" s="993"/>
      <c r="R6" s="149" t="s">
        <v>43</v>
      </c>
      <c r="S6" s="162" t="s">
        <v>140</v>
      </c>
      <c r="T6" s="162"/>
      <c r="U6" s="149" t="s">
        <v>44</v>
      </c>
      <c r="V6" s="484"/>
      <c r="Y6" s="157"/>
    </row>
    <row r="7" spans="2:25" ht="15.6">
      <c r="B7" s="219"/>
      <c r="C7" s="985" t="s">
        <v>766</v>
      </c>
      <c r="D7" s="985"/>
      <c r="E7" s="985"/>
      <c r="F7" s="985"/>
      <c r="G7" s="985"/>
      <c r="H7" s="985"/>
      <c r="I7" s="986"/>
      <c r="K7" s="312">
        <v>1</v>
      </c>
      <c r="L7" s="134" t="s">
        <v>141</v>
      </c>
      <c r="M7" s="278"/>
      <c r="N7" s="187">
        <v>1</v>
      </c>
      <c r="O7" s="994">
        <v>3</v>
      </c>
      <c r="P7" s="995"/>
      <c r="Q7" s="996"/>
      <c r="R7" s="188">
        <v>0</v>
      </c>
      <c r="S7" s="189">
        <f>AVERAGE(N7:R7)</f>
        <v>1.3333333333333333</v>
      </c>
      <c r="T7" s="163"/>
      <c r="U7" s="150">
        <v>2</v>
      </c>
      <c r="V7" s="485"/>
      <c r="Y7" s="145" t="s">
        <v>149</v>
      </c>
    </row>
    <row r="8" spans="2:25" ht="31.2">
      <c r="B8" s="219"/>
      <c r="C8" s="985" t="s">
        <v>767</v>
      </c>
      <c r="D8" s="985"/>
      <c r="E8" s="985"/>
      <c r="F8" s="985"/>
      <c r="G8" s="985"/>
      <c r="H8" s="985"/>
      <c r="I8" s="986"/>
      <c r="K8" s="312"/>
      <c r="L8" s="164" t="s">
        <v>142</v>
      </c>
      <c r="M8" s="278"/>
      <c r="N8" s="278"/>
      <c r="O8" s="278"/>
      <c r="P8" s="278"/>
      <c r="Q8" s="278"/>
      <c r="R8" s="279"/>
      <c r="S8" s="278"/>
      <c r="T8" s="278"/>
      <c r="U8" s="279"/>
      <c r="V8" s="418"/>
      <c r="Y8" s="145" t="s">
        <v>150</v>
      </c>
    </row>
    <row r="9" spans="2:25" ht="44.25" customHeight="1">
      <c r="B9" s="473">
        <v>2</v>
      </c>
      <c r="C9" s="344" t="s">
        <v>312</v>
      </c>
      <c r="D9" s="362"/>
      <c r="E9" s="362"/>
      <c r="F9" s="472"/>
      <c r="G9" s="472"/>
      <c r="H9" s="472"/>
      <c r="I9" s="479"/>
      <c r="K9" s="486">
        <v>2</v>
      </c>
      <c r="L9" s="278" t="s">
        <v>932</v>
      </c>
      <c r="M9" s="278"/>
      <c r="N9" s="63"/>
      <c r="O9" s="63"/>
      <c r="P9" s="63"/>
      <c r="Q9" s="63"/>
      <c r="R9" s="167"/>
      <c r="S9" s="278"/>
      <c r="T9" s="63"/>
      <c r="U9" s="165"/>
      <c r="V9" s="487"/>
      <c r="Y9" s="145" t="s">
        <v>151</v>
      </c>
    </row>
    <row r="10" spans="2:25" ht="34.5" customHeight="1">
      <c r="B10" s="463">
        <v>2.1</v>
      </c>
      <c r="C10" s="1002" t="s">
        <v>365</v>
      </c>
      <c r="D10" s="1002"/>
      <c r="E10" s="1002"/>
      <c r="F10" s="1002"/>
      <c r="G10" s="1002"/>
      <c r="H10" s="1002"/>
      <c r="I10" s="1003"/>
      <c r="K10" s="312">
        <v>3</v>
      </c>
      <c r="L10" s="134" t="s">
        <v>172</v>
      </c>
      <c r="M10" s="278"/>
      <c r="N10" s="278"/>
      <c r="O10" s="278"/>
      <c r="P10" s="278"/>
      <c r="Q10" s="278"/>
      <c r="R10" s="279"/>
      <c r="S10" s="278"/>
      <c r="T10" s="278"/>
      <c r="U10" s="279"/>
      <c r="V10" s="418"/>
      <c r="Y10" s="145" t="s">
        <v>152</v>
      </c>
    </row>
    <row r="11" spans="2:25" ht="24.75" customHeight="1">
      <c r="B11" s="219"/>
      <c r="C11" s="203"/>
      <c r="D11" s="122"/>
      <c r="E11" s="122"/>
      <c r="F11" s="122"/>
      <c r="G11" s="122"/>
      <c r="H11" s="122"/>
      <c r="I11" s="207"/>
      <c r="K11" s="440" t="s">
        <v>45</v>
      </c>
      <c r="L11" s="278" t="s">
        <v>143</v>
      </c>
      <c r="M11" s="278"/>
      <c r="N11" s="63"/>
      <c r="O11" s="63"/>
      <c r="P11" s="63"/>
      <c r="Q11" s="63"/>
      <c r="R11" s="167"/>
      <c r="S11" s="278"/>
      <c r="T11" s="63"/>
      <c r="U11" s="167"/>
      <c r="V11" s="418"/>
      <c r="Y11" s="145" t="s">
        <v>153</v>
      </c>
    </row>
    <row r="12" spans="2:25" s="159" customFormat="1" ht="50.25" customHeight="1">
      <c r="B12" s="463">
        <v>2.2000000000000002</v>
      </c>
      <c r="C12" s="1002" t="s">
        <v>366</v>
      </c>
      <c r="D12" s="1002"/>
      <c r="E12" s="1002"/>
      <c r="F12" s="1002"/>
      <c r="G12" s="1002"/>
      <c r="H12" s="1002"/>
      <c r="I12" s="1003"/>
      <c r="K12" s="235" t="s">
        <v>46</v>
      </c>
      <c r="L12" s="160" t="s">
        <v>168</v>
      </c>
      <c r="M12" s="160"/>
      <c r="N12" s="166"/>
      <c r="O12" s="166"/>
      <c r="P12" s="166"/>
      <c r="Q12" s="166"/>
      <c r="R12" s="168"/>
      <c r="S12" s="160"/>
      <c r="T12" s="166"/>
      <c r="U12" s="168"/>
      <c r="V12" s="488"/>
      <c r="Y12" s="145" t="s">
        <v>154</v>
      </c>
    </row>
    <row r="13" spans="2:25" s="159" customFormat="1" ht="35.25" customHeight="1">
      <c r="B13" s="261"/>
      <c r="C13" s="247"/>
      <c r="D13" s="471"/>
      <c r="E13" s="122"/>
      <c r="F13" s="122"/>
      <c r="G13" s="122"/>
      <c r="H13" s="122"/>
      <c r="I13" s="207"/>
      <c r="K13" s="235" t="s">
        <v>72</v>
      </c>
      <c r="L13" s="160" t="s">
        <v>169</v>
      </c>
      <c r="M13" s="160"/>
      <c r="N13" s="166"/>
      <c r="O13" s="166"/>
      <c r="P13" s="166"/>
      <c r="Q13" s="166"/>
      <c r="R13" s="168"/>
      <c r="S13" s="160"/>
      <c r="T13" s="166"/>
      <c r="U13" s="168"/>
      <c r="V13" s="488"/>
      <c r="Y13" s="145" t="s">
        <v>155</v>
      </c>
    </row>
    <row r="14" spans="2:25" s="159" customFormat="1" ht="42.75" customHeight="1">
      <c r="B14" s="463">
        <v>2.2999999999999998</v>
      </c>
      <c r="C14" s="1002" t="s">
        <v>367</v>
      </c>
      <c r="D14" s="1002"/>
      <c r="E14" s="1002"/>
      <c r="F14" s="1002"/>
      <c r="G14" s="1002"/>
      <c r="H14" s="1002"/>
      <c r="I14" s="1003"/>
      <c r="K14" s="235" t="s">
        <v>144</v>
      </c>
      <c r="L14" s="160" t="s">
        <v>170</v>
      </c>
      <c r="M14" s="160"/>
      <c r="N14" s="166"/>
      <c r="O14" s="166"/>
      <c r="P14" s="166"/>
      <c r="Q14" s="166"/>
      <c r="R14" s="168"/>
      <c r="S14" s="160"/>
      <c r="T14" s="166"/>
      <c r="U14" s="168"/>
      <c r="V14" s="488"/>
      <c r="Y14" s="145" t="s">
        <v>156</v>
      </c>
    </row>
    <row r="15" spans="2:25" s="159" customFormat="1" ht="29.25" customHeight="1">
      <c r="B15" s="246"/>
      <c r="C15" s="203"/>
      <c r="D15" s="122"/>
      <c r="E15" s="122"/>
      <c r="F15" s="122"/>
      <c r="G15" s="122"/>
      <c r="H15" s="122"/>
      <c r="I15" s="207"/>
      <c r="K15" s="235" t="s">
        <v>145</v>
      </c>
      <c r="L15" s="160" t="s">
        <v>171</v>
      </c>
      <c r="M15" s="160"/>
      <c r="N15" s="166"/>
      <c r="O15" s="166"/>
      <c r="P15" s="166"/>
      <c r="Q15" s="166"/>
      <c r="R15" s="168"/>
      <c r="S15" s="160"/>
      <c r="T15" s="166"/>
      <c r="U15" s="168"/>
      <c r="V15" s="488"/>
      <c r="Y15" s="145" t="s">
        <v>166</v>
      </c>
    </row>
    <row r="16" spans="2:25" s="159" customFormat="1" ht="36.75" customHeight="1">
      <c r="B16" s="469">
        <v>3</v>
      </c>
      <c r="C16" s="344" t="s">
        <v>364</v>
      </c>
      <c r="D16" s="122"/>
      <c r="E16" s="122"/>
      <c r="F16" s="122"/>
      <c r="G16" s="122"/>
      <c r="H16" s="122"/>
      <c r="I16" s="477"/>
      <c r="K16" s="235">
        <v>4</v>
      </c>
      <c r="L16" s="160" t="s">
        <v>931</v>
      </c>
      <c r="M16" s="160" t="s">
        <v>40</v>
      </c>
      <c r="N16" s="161">
        <f>N7*0.03</f>
        <v>0.03</v>
      </c>
      <c r="O16" s="997">
        <f t="shared" ref="O16:T16" si="0">O7*0.03</f>
        <v>0.09</v>
      </c>
      <c r="P16" s="998"/>
      <c r="Q16" s="999"/>
      <c r="R16" s="161">
        <f t="shared" si="0"/>
        <v>0</v>
      </c>
      <c r="S16" s="161">
        <f t="shared" si="0"/>
        <v>3.9999999999999994E-2</v>
      </c>
      <c r="T16" s="161">
        <f t="shared" si="0"/>
        <v>0</v>
      </c>
      <c r="U16" s="161">
        <f>U7*0.03</f>
        <v>0.06</v>
      </c>
      <c r="V16" s="489"/>
      <c r="Y16" s="145" t="s">
        <v>157</v>
      </c>
    </row>
    <row r="17" spans="2:25" s="159" customFormat="1" ht="38.25" customHeight="1">
      <c r="B17" s="261"/>
      <c r="C17" s="980" t="s">
        <v>368</v>
      </c>
      <c r="D17" s="980"/>
      <c r="E17" s="980"/>
      <c r="F17" s="980"/>
      <c r="G17" s="980"/>
      <c r="H17" s="980"/>
      <c r="I17" s="981"/>
      <c r="K17" s="490">
        <v>5</v>
      </c>
      <c r="L17" s="190" t="s">
        <v>187</v>
      </c>
      <c r="M17" s="191"/>
      <c r="N17" s="192"/>
      <c r="O17" s="192"/>
      <c r="P17" s="192"/>
      <c r="Q17" s="192"/>
      <c r="R17" s="193"/>
      <c r="S17" s="192"/>
      <c r="T17" s="192"/>
      <c r="U17" s="194"/>
      <c r="V17" s="491"/>
      <c r="Y17" s="195" t="s">
        <v>158</v>
      </c>
    </row>
    <row r="18" spans="2:25" s="183" customFormat="1" ht="62.25" customHeight="1">
      <c r="B18" s="246">
        <v>3.1</v>
      </c>
      <c r="C18" s="987" t="s">
        <v>770</v>
      </c>
      <c r="D18" s="987"/>
      <c r="E18" s="987"/>
      <c r="F18" s="987"/>
      <c r="G18" s="987"/>
      <c r="H18" s="987"/>
      <c r="I18" s="988"/>
      <c r="K18" s="492">
        <v>5.0999999999999996</v>
      </c>
      <c r="L18" s="815" t="s">
        <v>174</v>
      </c>
      <c r="M18" s="158"/>
      <c r="N18" s="742" t="str">
        <f>'Prod_energy_best monthly'!AA124</f>
        <v>March</v>
      </c>
      <c r="O18" s="742" t="str">
        <f>'Prod_energy_best monthly'!AA78</f>
        <v>July</v>
      </c>
      <c r="P18" s="742" t="s">
        <v>975</v>
      </c>
      <c r="Q18" s="742" t="s">
        <v>976</v>
      </c>
      <c r="R18" s="742" t="s">
        <v>175</v>
      </c>
      <c r="S18" s="158"/>
      <c r="T18" s="742"/>
      <c r="U18" s="742" t="str">
        <f>'Prod_energy_best monthly'!N34</f>
        <v>April</v>
      </c>
      <c r="V18" s="743" t="s">
        <v>176</v>
      </c>
      <c r="Y18" s="195" t="s">
        <v>159</v>
      </c>
    </row>
    <row r="19" spans="2:25" s="32" customFormat="1" ht="31.2">
      <c r="B19" s="219"/>
      <c r="C19" s="203"/>
      <c r="D19" s="122"/>
      <c r="E19" s="122"/>
      <c r="F19" s="122"/>
      <c r="G19" s="122"/>
      <c r="H19" s="122"/>
      <c r="I19" s="207"/>
      <c r="K19" s="440">
        <v>5.2</v>
      </c>
      <c r="L19" s="170" t="s">
        <v>173</v>
      </c>
      <c r="M19" s="171" t="s">
        <v>40</v>
      </c>
      <c r="N19" s="172">
        <f>'Prod_energy_best monthly'!AK124</f>
        <v>7.45</v>
      </c>
      <c r="O19" s="172">
        <f>'Prod_energy_best monthly'!AK78</f>
        <v>8.0500000000000007</v>
      </c>
      <c r="P19" s="172"/>
      <c r="Q19" s="172"/>
      <c r="R19" s="169" t="s">
        <v>177</v>
      </c>
      <c r="S19" s="169"/>
      <c r="T19" s="169"/>
      <c r="U19" s="457">
        <f>'Prod_energy_best monthly'!X34</f>
        <v>7.95</v>
      </c>
      <c r="V19" s="493"/>
      <c r="Y19" s="145" t="s">
        <v>160</v>
      </c>
    </row>
    <row r="20" spans="2:25" s="32" customFormat="1" ht="31.2">
      <c r="B20" s="463" t="s">
        <v>27</v>
      </c>
      <c r="C20" s="989" t="s">
        <v>369</v>
      </c>
      <c r="D20" s="989"/>
      <c r="E20" s="989"/>
      <c r="F20" s="989"/>
      <c r="G20" s="989"/>
      <c r="H20" s="989"/>
      <c r="I20" s="990"/>
      <c r="K20" s="403">
        <v>5.3</v>
      </c>
      <c r="L20" s="175" t="s">
        <v>146</v>
      </c>
      <c r="M20" s="176" t="s">
        <v>40</v>
      </c>
      <c r="N20" s="177">
        <f>'Prod_energy_best monthly'!AJ140</f>
        <v>6.52</v>
      </c>
      <c r="O20" s="177">
        <f>'Prod_energy_best monthly'!AJ102</f>
        <v>6.52</v>
      </c>
      <c r="P20" s="177"/>
      <c r="Q20" s="177"/>
      <c r="R20" s="177" t="s">
        <v>177</v>
      </c>
      <c r="S20" s="404"/>
      <c r="T20" s="177"/>
      <c r="U20" s="458">
        <f>'Prod_energy_best monthly'!W61</f>
        <v>6.452</v>
      </c>
      <c r="V20" s="493"/>
      <c r="Y20" s="145" t="s">
        <v>161</v>
      </c>
    </row>
    <row r="21" spans="2:25" ht="33" customHeight="1">
      <c r="B21" s="219"/>
      <c r="C21" s="402"/>
      <c r="D21" s="402"/>
      <c r="E21" s="402"/>
      <c r="F21" s="402"/>
      <c r="G21" s="402"/>
      <c r="H21" s="122"/>
      <c r="I21" s="207"/>
      <c r="K21" s="440">
        <v>5.4</v>
      </c>
      <c r="L21" s="278" t="s">
        <v>769</v>
      </c>
      <c r="M21" s="278" t="s">
        <v>40</v>
      </c>
      <c r="N21" s="172">
        <f>N19-N20</f>
        <v>0.9300000000000006</v>
      </c>
      <c r="O21" s="172">
        <f t="shared" ref="O21" si="1">O19-O20</f>
        <v>1.5300000000000011</v>
      </c>
      <c r="P21" s="172"/>
      <c r="Q21" s="172"/>
      <c r="R21" s="172" t="s">
        <v>177</v>
      </c>
      <c r="S21" s="279"/>
      <c r="T21" s="172"/>
      <c r="U21" s="459">
        <f t="shared" ref="U21" si="2">U19-U20</f>
        <v>1.4980000000000002</v>
      </c>
      <c r="V21" s="494"/>
      <c r="Y21" s="145" t="s">
        <v>162</v>
      </c>
    </row>
    <row r="22" spans="2:25" ht="33" customHeight="1">
      <c r="B22" s="463" t="s">
        <v>29</v>
      </c>
      <c r="C22" s="980" t="s">
        <v>373</v>
      </c>
      <c r="D22" s="980"/>
      <c r="E22" s="980"/>
      <c r="F22" s="980"/>
      <c r="G22" s="980"/>
      <c r="H22" s="980"/>
      <c r="I22" s="981"/>
      <c r="K22" s="440">
        <v>5.5</v>
      </c>
      <c r="L22" s="278" t="s">
        <v>178</v>
      </c>
      <c r="M22" s="278" t="s">
        <v>10</v>
      </c>
      <c r="N22" s="178">
        <f>'Prod_energy_best monthly'!AI124</f>
        <v>10200</v>
      </c>
      <c r="O22" s="178">
        <f>'Prod_energy_best monthly'!AI78</f>
        <v>10200</v>
      </c>
      <c r="P22" s="178"/>
      <c r="Q22" s="178"/>
      <c r="R22" s="172" t="s">
        <v>177</v>
      </c>
      <c r="S22" s="279"/>
      <c r="T22" s="178"/>
      <c r="U22" s="460">
        <f>'Prod_energy_best monthly'!V34</f>
        <v>7500</v>
      </c>
      <c r="V22" s="494"/>
      <c r="Y22" s="145" t="s">
        <v>163</v>
      </c>
    </row>
    <row r="23" spans="2:25" s="55" customFormat="1" ht="36.75" customHeight="1">
      <c r="B23" s="463"/>
      <c r="C23" s="203"/>
      <c r="D23" s="203"/>
      <c r="E23" s="203"/>
      <c r="F23" s="203"/>
      <c r="G23" s="203"/>
      <c r="H23" s="464"/>
      <c r="I23" s="465"/>
      <c r="K23" s="440">
        <v>5.6</v>
      </c>
      <c r="L23" s="160" t="s">
        <v>179</v>
      </c>
      <c r="M23" s="278" t="s">
        <v>180</v>
      </c>
      <c r="N23" s="178">
        <f>N21*N22</f>
        <v>9486.0000000000055</v>
      </c>
      <c r="O23" s="178">
        <f>O21*O22</f>
        <v>15606.000000000011</v>
      </c>
      <c r="P23" s="178"/>
      <c r="Q23" s="178"/>
      <c r="R23" s="172" t="s">
        <v>177</v>
      </c>
      <c r="S23" s="279"/>
      <c r="T23" s="179"/>
      <c r="U23" s="461">
        <f>U21*U22</f>
        <v>11235.000000000002</v>
      </c>
      <c r="V23" s="494"/>
      <c r="Y23" s="145" t="s">
        <v>164</v>
      </c>
    </row>
    <row r="24" spans="2:25" s="55" customFormat="1" ht="53.25" customHeight="1" thickBot="1">
      <c r="B24" s="463" t="s">
        <v>247</v>
      </c>
      <c r="C24" s="980" t="s">
        <v>930</v>
      </c>
      <c r="D24" s="980"/>
      <c r="E24" s="980"/>
      <c r="F24" s="980"/>
      <c r="G24" s="980"/>
      <c r="H24" s="980"/>
      <c r="I24" s="981"/>
      <c r="K24" s="440">
        <v>5.7</v>
      </c>
      <c r="L24" s="278" t="s">
        <v>181</v>
      </c>
      <c r="M24" s="278" t="s">
        <v>10</v>
      </c>
      <c r="N24" s="178">
        <f>'Prod_energy_best monthly'!E20</f>
        <v>252000</v>
      </c>
      <c r="O24" s="178">
        <f>'Prod_energy_best monthly'!F20</f>
        <v>280500</v>
      </c>
      <c r="P24" s="178"/>
      <c r="Q24" s="178"/>
      <c r="R24" s="172" t="s">
        <v>177</v>
      </c>
      <c r="S24" s="279"/>
      <c r="T24" s="179"/>
      <c r="U24" s="461">
        <f>'Prod_energy_best monthly'!J20</f>
        <v>330000</v>
      </c>
      <c r="V24" s="494"/>
      <c r="Y24" s="146" t="s">
        <v>165</v>
      </c>
    </row>
    <row r="25" spans="2:25" s="55" customFormat="1" ht="48.75" customHeight="1">
      <c r="B25" s="463"/>
      <c r="C25" s="402"/>
      <c r="D25" s="402"/>
      <c r="E25" s="402"/>
      <c r="F25" s="402"/>
      <c r="G25" s="402"/>
      <c r="H25" s="464"/>
      <c r="I25" s="465"/>
      <c r="K25" s="440">
        <v>5.8</v>
      </c>
      <c r="L25" s="278" t="s">
        <v>371</v>
      </c>
      <c r="M25" s="278" t="s">
        <v>40</v>
      </c>
      <c r="N25" s="172">
        <f>N23/N24</f>
        <v>3.7642857142857165E-2</v>
      </c>
      <c r="O25" s="172">
        <f>O23/O24</f>
        <v>5.5636363636363678E-2</v>
      </c>
      <c r="P25" s="172"/>
      <c r="Q25" s="172"/>
      <c r="R25" s="172" t="s">
        <v>177</v>
      </c>
      <c r="S25" s="279"/>
      <c r="T25" s="179"/>
      <c r="U25" s="459">
        <f>(U23/U24)*U7</f>
        <v>6.8090909090909105E-2</v>
      </c>
      <c r="V25" s="494"/>
    </row>
    <row r="26" spans="2:25" s="55" customFormat="1" ht="66.75" customHeight="1">
      <c r="B26" s="463"/>
      <c r="C26" s="987"/>
      <c r="D26" s="987"/>
      <c r="E26" s="987"/>
      <c r="F26" s="987"/>
      <c r="G26" s="987"/>
      <c r="H26" s="987"/>
      <c r="I26" s="988"/>
      <c r="K26" s="440">
        <v>5.9</v>
      </c>
      <c r="L26" s="160" t="s">
        <v>370</v>
      </c>
      <c r="M26" s="278" t="s">
        <v>40</v>
      </c>
      <c r="N26" s="180"/>
      <c r="O26" s="180"/>
      <c r="P26" s="180"/>
      <c r="Q26" s="180"/>
      <c r="R26" s="180"/>
      <c r="S26" s="172">
        <f>AVERAGE(N25:R25)</f>
        <v>4.6639610389610425E-2</v>
      </c>
      <c r="T26" s="181"/>
      <c r="U26" s="182"/>
      <c r="V26" s="495" t="s">
        <v>977</v>
      </c>
    </row>
    <row r="27" spans="2:25" s="55" customFormat="1" ht="51" customHeight="1">
      <c r="B27" s="463"/>
      <c r="C27" s="890"/>
      <c r="D27" s="890"/>
      <c r="E27" s="890"/>
      <c r="F27" s="890"/>
      <c r="G27" s="890"/>
      <c r="H27" s="890"/>
      <c r="I27" s="891"/>
      <c r="K27" s="496">
        <v>5.0999999999999996</v>
      </c>
      <c r="L27" s="269" t="s">
        <v>221</v>
      </c>
      <c r="M27" s="269" t="s">
        <v>40</v>
      </c>
      <c r="N27" s="180"/>
      <c r="O27" s="180"/>
      <c r="P27" s="180"/>
      <c r="Q27" s="180"/>
      <c r="R27" s="180"/>
      <c r="S27" s="172"/>
      <c r="T27" s="181"/>
      <c r="U27" s="903">
        <v>0.01</v>
      </c>
      <c r="V27" s="902"/>
    </row>
    <row r="28" spans="2:25" s="55" customFormat="1" ht="41.25" customHeight="1">
      <c r="B28" s="463"/>
      <c r="C28" s="402"/>
      <c r="D28" s="402"/>
      <c r="E28" s="402"/>
      <c r="F28" s="402"/>
      <c r="G28" s="402"/>
      <c r="H28" s="464"/>
      <c r="I28" s="465"/>
      <c r="K28" s="496">
        <v>5.1100000000000003</v>
      </c>
      <c r="L28" s="53" t="s">
        <v>182</v>
      </c>
      <c r="M28" s="278" t="s">
        <v>40</v>
      </c>
      <c r="N28" s="180"/>
      <c r="O28" s="180"/>
      <c r="P28" s="180"/>
      <c r="Q28" s="180"/>
      <c r="R28" s="180"/>
      <c r="S28" s="279"/>
      <c r="T28" s="181"/>
      <c r="U28" s="462">
        <f>U25-U27</f>
        <v>5.8090909090909103E-2</v>
      </c>
      <c r="V28" s="497" t="s">
        <v>985</v>
      </c>
    </row>
    <row r="29" spans="2:25" s="55" customFormat="1" ht="41.25" customHeight="1" thickBot="1">
      <c r="B29" s="463"/>
      <c r="C29" s="892"/>
      <c r="D29" s="892"/>
      <c r="E29" s="892"/>
      <c r="F29" s="892"/>
      <c r="G29" s="892"/>
      <c r="H29" s="464"/>
      <c r="I29" s="465"/>
      <c r="K29" s="904">
        <v>5.12</v>
      </c>
      <c r="L29" s="499" t="s">
        <v>183</v>
      </c>
      <c r="M29" s="893"/>
      <c r="N29" s="181"/>
      <c r="O29" s="181"/>
      <c r="P29" s="181"/>
      <c r="Q29" s="181"/>
      <c r="R29" s="181"/>
      <c r="S29" s="503">
        <f>MIN(S16,S26)</f>
        <v>3.9999999999999994E-2</v>
      </c>
      <c r="T29" s="181"/>
      <c r="U29" s="503">
        <f>MIN(U16,U28)</f>
        <v>5.8090909090909103E-2</v>
      </c>
      <c r="V29" s="905" t="s">
        <v>986</v>
      </c>
    </row>
    <row r="30" spans="2:25" s="55" customFormat="1" ht="49.5" customHeight="1" thickBot="1">
      <c r="B30" s="468"/>
      <c r="C30" s="466"/>
      <c r="D30" s="466"/>
      <c r="E30" s="466"/>
      <c r="F30" s="466"/>
      <c r="G30" s="466"/>
      <c r="H30" s="466"/>
      <c r="I30" s="467"/>
      <c r="K30" s="498">
        <v>6</v>
      </c>
      <c r="L30" s="55" t="s">
        <v>987</v>
      </c>
      <c r="M30" s="500"/>
      <c r="N30" s="501"/>
      <c r="O30" s="501"/>
      <c r="P30" s="501"/>
      <c r="Q30" s="501"/>
      <c r="R30" s="501"/>
      <c r="S30" s="319"/>
      <c r="T30" s="501"/>
      <c r="U30" s="502">
        <f>U29-S29</f>
        <v>1.8090909090909109E-2</v>
      </c>
    </row>
    <row r="31" spans="2:25">
      <c r="B31" s="214"/>
      <c r="C31" s="122"/>
      <c r="D31" s="122"/>
      <c r="E31" s="122"/>
      <c r="F31" s="122"/>
      <c r="G31" s="122"/>
      <c r="H31" s="122"/>
      <c r="I31" s="122"/>
    </row>
    <row r="32" spans="2:25">
      <c r="B32" s="214"/>
      <c r="C32" s="122"/>
      <c r="D32" s="122"/>
      <c r="E32" s="122"/>
      <c r="F32" s="122"/>
      <c r="G32" s="122"/>
      <c r="H32" s="122"/>
      <c r="I32" s="122"/>
    </row>
    <row r="33" spans="2:9" ht="15.6">
      <c r="B33" s="214"/>
      <c r="C33" s="474"/>
      <c r="D33" s="475"/>
      <c r="E33" s="475"/>
      <c r="F33" s="475"/>
      <c r="G33" s="475"/>
      <c r="H33" s="475"/>
      <c r="I33" s="475"/>
    </row>
    <row r="34" spans="2:9" ht="15.6">
      <c r="B34" s="214"/>
      <c r="C34" s="728" t="s">
        <v>768</v>
      </c>
    </row>
    <row r="35" spans="2:9">
      <c r="B35" s="214"/>
      <c r="D35" s="475"/>
      <c r="E35" s="475"/>
      <c r="G35" s="475"/>
      <c r="H35" s="475"/>
      <c r="I35" s="475"/>
    </row>
    <row r="36" spans="2:9" ht="15.6">
      <c r="B36" s="214"/>
      <c r="C36" s="474"/>
      <c r="D36" s="476"/>
      <c r="E36" s="475"/>
      <c r="F36" s="475"/>
      <c r="G36" s="475"/>
      <c r="H36" s="475"/>
      <c r="I36" s="475"/>
    </row>
    <row r="37" spans="2:9" ht="15.6">
      <c r="B37" s="214"/>
      <c r="C37" s="728"/>
      <c r="D37" s="476"/>
      <c r="E37" s="476"/>
      <c r="F37" s="475"/>
      <c r="G37" s="476"/>
      <c r="H37" s="475"/>
      <c r="I37" s="475"/>
    </row>
    <row r="38" spans="2:9" ht="15.6">
      <c r="B38" s="214"/>
      <c r="C38" s="474"/>
      <c r="D38" s="475"/>
      <c r="E38" s="475"/>
      <c r="F38" s="475"/>
      <c r="G38" s="475"/>
      <c r="H38" s="475"/>
      <c r="I38" s="728"/>
    </row>
    <row r="39" spans="2:9" ht="15.6">
      <c r="B39" s="214"/>
      <c r="C39" s="474"/>
      <c r="D39" s="475"/>
      <c r="E39" s="475"/>
      <c r="F39" s="475"/>
      <c r="G39" s="475"/>
      <c r="H39" s="475"/>
      <c r="I39" s="475"/>
    </row>
    <row r="40" spans="2:9" ht="15.6">
      <c r="B40" s="214"/>
      <c r="C40" s="474"/>
      <c r="D40" s="476"/>
      <c r="E40" s="475"/>
      <c r="F40" s="475"/>
      <c r="G40" s="475"/>
      <c r="H40" s="475"/>
      <c r="I40" s="475"/>
    </row>
    <row r="41" spans="2:9" ht="15.6">
      <c r="B41" s="214"/>
      <c r="C41" s="474"/>
      <c r="D41" s="475"/>
      <c r="E41" s="475"/>
      <c r="F41" s="475"/>
      <c r="G41" s="475"/>
      <c r="H41" s="475"/>
      <c r="I41" s="475"/>
    </row>
    <row r="42" spans="2:9" ht="15.6">
      <c r="B42" s="214"/>
      <c r="C42" s="474"/>
      <c r="D42" s="475"/>
      <c r="E42" s="475"/>
      <c r="F42" s="475"/>
      <c r="G42" s="475"/>
      <c r="H42" s="475"/>
      <c r="I42" s="475"/>
    </row>
    <row r="43" spans="2:9" ht="15.6">
      <c r="B43" s="214"/>
      <c r="C43" s="471"/>
      <c r="D43" s="122"/>
      <c r="E43" s="122"/>
      <c r="F43" s="122"/>
      <c r="G43" s="122"/>
      <c r="H43" s="122"/>
      <c r="I43" s="122"/>
    </row>
    <row r="44" spans="2:9">
      <c r="B44" s="214"/>
      <c r="C44" s="122"/>
      <c r="D44" s="122"/>
      <c r="E44" s="122"/>
      <c r="F44" s="122"/>
      <c r="G44" s="122"/>
      <c r="H44" s="122"/>
      <c r="I44" s="122"/>
    </row>
    <row r="45" spans="2:9" ht="15.6">
      <c r="B45" s="214"/>
      <c r="C45" s="344"/>
      <c r="D45" s="122"/>
      <c r="E45" s="122"/>
      <c r="F45" s="122"/>
      <c r="G45" s="122"/>
      <c r="H45" s="122"/>
      <c r="I45" s="122"/>
    </row>
    <row r="46" spans="2:9">
      <c r="B46" s="214"/>
      <c r="C46" s="122"/>
      <c r="D46" s="122"/>
      <c r="E46" s="122"/>
      <c r="F46" s="122"/>
      <c r="G46" s="122"/>
      <c r="H46" s="122"/>
      <c r="I46" s="122"/>
    </row>
    <row r="47" spans="2:9" ht="15.6">
      <c r="B47" s="214"/>
      <c r="C47" s="471"/>
      <c r="D47" s="471"/>
      <c r="E47" s="122"/>
      <c r="F47" s="122"/>
      <c r="G47" s="122"/>
      <c r="H47" s="122"/>
      <c r="I47" s="122"/>
    </row>
    <row r="48" spans="2:9" ht="15.6">
      <c r="B48" s="214"/>
      <c r="C48" s="471"/>
      <c r="D48" s="122"/>
      <c r="E48" s="122"/>
      <c r="F48" s="122"/>
      <c r="G48" s="122"/>
      <c r="H48" s="122"/>
      <c r="I48" s="122"/>
    </row>
    <row r="49" spans="2:9" ht="15.6">
      <c r="B49" s="214"/>
      <c r="C49" s="402"/>
      <c r="D49" s="122"/>
      <c r="E49" s="122"/>
      <c r="F49" s="122"/>
      <c r="G49" s="122"/>
      <c r="H49" s="122"/>
      <c r="I49" s="122"/>
    </row>
    <row r="50" spans="2:9" ht="15.6">
      <c r="B50" s="471"/>
      <c r="C50" s="203"/>
      <c r="D50" s="122"/>
      <c r="E50" s="122"/>
      <c r="F50" s="122"/>
      <c r="G50" s="122"/>
      <c r="H50" s="122"/>
      <c r="I50" s="122"/>
    </row>
    <row r="51" spans="2:9" ht="15.6">
      <c r="B51" s="471"/>
      <c r="C51" s="203"/>
      <c r="D51" s="122"/>
      <c r="E51" s="122"/>
      <c r="F51" s="122"/>
      <c r="G51" s="122"/>
      <c r="H51" s="122"/>
      <c r="I51" s="122"/>
    </row>
    <row r="52" spans="2:9" ht="15.6">
      <c r="B52" s="471"/>
      <c r="C52" s="203"/>
      <c r="D52" s="122"/>
      <c r="E52" s="122"/>
      <c r="F52" s="122"/>
      <c r="G52" s="122"/>
      <c r="H52" s="122"/>
      <c r="I52" s="122"/>
    </row>
    <row r="53" spans="2:9" ht="15.6">
      <c r="B53" s="214"/>
      <c r="C53" s="203"/>
      <c r="D53" s="122"/>
      <c r="E53" s="122"/>
      <c r="F53" s="122"/>
      <c r="G53" s="122"/>
      <c r="H53" s="122"/>
      <c r="I53" s="122"/>
    </row>
    <row r="54" spans="2:9" ht="15.6">
      <c r="B54" s="471"/>
      <c r="C54" s="203"/>
      <c r="D54" s="122"/>
      <c r="E54" s="122"/>
      <c r="F54" s="122"/>
      <c r="G54" s="122"/>
      <c r="H54" s="122"/>
      <c r="I54" s="122"/>
    </row>
    <row r="55" spans="2:9" ht="15.6">
      <c r="B55" s="471"/>
      <c r="C55" s="203"/>
      <c r="D55" s="122"/>
      <c r="E55" s="122"/>
      <c r="F55" s="122"/>
      <c r="G55" s="122"/>
      <c r="H55" s="122"/>
      <c r="I55" s="122"/>
    </row>
    <row r="56" spans="2:9" ht="15.6">
      <c r="B56" s="214"/>
      <c r="C56" s="203"/>
      <c r="D56" s="122"/>
      <c r="E56" s="122"/>
      <c r="F56" s="122"/>
      <c r="G56" s="122"/>
      <c r="H56" s="122"/>
      <c r="I56" s="122"/>
    </row>
    <row r="57" spans="2:9" ht="15.6">
      <c r="B57" s="471"/>
      <c r="C57" s="203"/>
      <c r="D57" s="122"/>
      <c r="E57" s="122"/>
      <c r="F57" s="122"/>
      <c r="G57" s="122"/>
      <c r="H57" s="122"/>
      <c r="I57" s="122"/>
    </row>
    <row r="58" spans="2:9" ht="15.6">
      <c r="B58" s="471"/>
      <c r="C58" s="203"/>
      <c r="D58" s="122"/>
      <c r="E58" s="122"/>
      <c r="F58" s="122"/>
      <c r="G58" s="122"/>
      <c r="H58" s="122"/>
      <c r="I58" s="122"/>
    </row>
    <row r="59" spans="2:9" ht="15.6">
      <c r="B59" s="471"/>
      <c r="C59" s="203"/>
      <c r="D59" s="122"/>
      <c r="E59" s="122"/>
      <c r="F59" s="122"/>
      <c r="G59" s="122"/>
      <c r="H59" s="122"/>
      <c r="I59" s="122"/>
    </row>
    <row r="60" spans="2:9" ht="15.6">
      <c r="B60" s="214"/>
      <c r="C60" s="203"/>
      <c r="D60" s="122"/>
      <c r="E60" s="122"/>
      <c r="F60" s="122"/>
      <c r="G60" s="122"/>
      <c r="H60" s="122"/>
      <c r="I60" s="122"/>
    </row>
    <row r="61" spans="2:9" ht="15.6">
      <c r="B61" s="471"/>
      <c r="C61" s="203"/>
      <c r="D61" s="122"/>
      <c r="E61" s="122"/>
      <c r="F61" s="122"/>
      <c r="G61" s="122"/>
      <c r="H61" s="122"/>
      <c r="I61" s="122"/>
    </row>
    <row r="62" spans="2:9" ht="15.6">
      <c r="B62" s="471"/>
      <c r="C62" s="203"/>
      <c r="D62" s="122"/>
      <c r="E62" s="122"/>
      <c r="F62" s="122"/>
      <c r="G62" s="122"/>
      <c r="H62" s="122"/>
      <c r="I62" s="122"/>
    </row>
    <row r="63" spans="2:9" ht="15.6">
      <c r="B63" s="471"/>
      <c r="C63" s="203"/>
      <c r="D63" s="122"/>
      <c r="E63" s="122"/>
      <c r="F63" s="122"/>
      <c r="G63" s="122"/>
      <c r="H63" s="122"/>
      <c r="I63" s="122"/>
    </row>
    <row r="64" spans="2:9" ht="15.6">
      <c r="B64" s="214"/>
      <c r="C64" s="203"/>
      <c r="D64" s="122"/>
      <c r="E64" s="122"/>
      <c r="F64" s="122"/>
      <c r="G64" s="122"/>
      <c r="H64" s="122"/>
      <c r="I64" s="122"/>
    </row>
    <row r="65" spans="2:9" ht="15.6">
      <c r="B65" s="214"/>
      <c r="C65" s="203"/>
      <c r="D65" s="122"/>
      <c r="E65" s="471"/>
      <c r="F65" s="122"/>
      <c r="G65" s="122"/>
      <c r="H65" s="122"/>
      <c r="I65" s="122"/>
    </row>
    <row r="66" spans="2:9">
      <c r="B66" s="214"/>
      <c r="C66" s="122"/>
      <c r="D66" s="122"/>
      <c r="E66" s="122"/>
      <c r="F66" s="122"/>
      <c r="G66" s="122"/>
      <c r="H66" s="122"/>
      <c r="I66" s="122"/>
    </row>
    <row r="67" spans="2:9">
      <c r="B67" s="219"/>
      <c r="C67" s="122"/>
      <c r="D67" s="122"/>
      <c r="E67" s="122"/>
      <c r="F67" s="122"/>
      <c r="G67" s="122"/>
      <c r="H67" s="122"/>
      <c r="I67" s="207"/>
    </row>
    <row r="68" spans="2:9">
      <c r="B68" s="219"/>
      <c r="C68" s="122"/>
      <c r="D68" s="122"/>
      <c r="E68" s="122"/>
      <c r="F68" s="122"/>
      <c r="G68" s="122"/>
      <c r="H68" s="122"/>
      <c r="I68" s="207"/>
    </row>
    <row r="69" spans="2:9">
      <c r="B69" s="219"/>
      <c r="C69" s="122"/>
      <c r="D69" s="122"/>
      <c r="E69" s="122"/>
      <c r="F69" s="122"/>
      <c r="G69" s="122"/>
      <c r="H69" s="122"/>
      <c r="I69" s="207"/>
    </row>
    <row r="70" spans="2:9" ht="15" thickBot="1">
      <c r="B70" s="220"/>
      <c r="C70" s="125"/>
      <c r="D70" s="125"/>
      <c r="E70" s="125"/>
      <c r="F70" s="125"/>
      <c r="G70" s="125"/>
      <c r="H70" s="125"/>
      <c r="I70" s="196"/>
    </row>
  </sheetData>
  <mergeCells count="16">
    <mergeCell ref="C22:I22"/>
    <mergeCell ref="C24:I24"/>
    <mergeCell ref="C26:I26"/>
    <mergeCell ref="C5:I5"/>
    <mergeCell ref="C10:I10"/>
    <mergeCell ref="C12:I12"/>
    <mergeCell ref="C14:I14"/>
    <mergeCell ref="C17:I17"/>
    <mergeCell ref="N5:S5"/>
    <mergeCell ref="C7:I7"/>
    <mergeCell ref="C8:I8"/>
    <mergeCell ref="C18:I18"/>
    <mergeCell ref="C20:I20"/>
    <mergeCell ref="O6:Q6"/>
    <mergeCell ref="O7:Q7"/>
    <mergeCell ref="O16:Q1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General Information</vt:lpstr>
      <vt:lpstr>Form-1</vt:lpstr>
      <vt:lpstr>Sd_Form 1</vt:lpstr>
      <vt:lpstr>Tech annexure</vt:lpstr>
      <vt:lpstr>BL Daig</vt:lpstr>
      <vt:lpstr>NF summary</vt:lpstr>
      <vt:lpstr>Prod_energy_best monthly</vt:lpstr>
      <vt:lpstr>NF_Low cap </vt:lpstr>
      <vt:lpstr>NF_cold start</vt:lpstr>
      <vt:lpstr>NF_Naphtha</vt:lpstr>
      <vt:lpstr>NF_catalyst red</vt:lpstr>
      <vt:lpstr>NF_coal</vt:lpstr>
      <vt:lpstr>Sheet1</vt:lpstr>
      <vt:lpstr>'NF_Low cap '!_Toc399007369</vt:lpstr>
      <vt:lpstr>'NF_Low cap '!_Toc399007373</vt:lpstr>
      <vt:lpstr>NF_coal!_Toc399007378</vt:lpstr>
      <vt:lpstr>NF_Naphtha!_Toc399007378</vt:lpstr>
      <vt:lpstr>'NF_catalyst red'!_Toc399007383</vt:lpstr>
      <vt:lpstr>'NF_catalyst red'!_Toc399007385</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V.K.Goyal</dc:creator>
  <cp:lastModifiedBy>Rajiv</cp:lastModifiedBy>
  <dcterms:created xsi:type="dcterms:W3CDTF">2014-10-27T05:50:47Z</dcterms:created>
  <dcterms:modified xsi:type="dcterms:W3CDTF">2015-09-15T11:48:25Z</dcterms:modified>
</cp:coreProperties>
</file>