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defaultThemeVersion="124226"/>
  <xr:revisionPtr revIDLastSave="0" documentId="13_ncr:1_{A13E9638-5913-49EB-9B0E-3C9FC4C0A94C}" xr6:coauthVersionLast="36" xr6:coauthVersionMax="36" xr10:uidLastSave="{00000000-0000-0000-0000-000000000000}"/>
  <bookViews>
    <workbookView xWindow="0" yWindow="0" windowWidth="20490" windowHeight="7545" firstSheet="2" activeTab="4" xr2:uid="{00000000-000D-0000-FFFF-FFFF00000000}"/>
  </bookViews>
  <sheets>
    <sheet name="Instruction Sheet" sheetId="13" r:id="rId1"/>
    <sheet name="Form-1" sheetId="26" r:id="rId2"/>
    <sheet name="General Information" sheetId="3" r:id="rId3"/>
    <sheet name="Summary Sheet" sheetId="11" r:id="rId4"/>
    <sheet name="Form Sh" sheetId="1" r:id="rId5"/>
    <sheet name="NF-1 Coal Quality" sheetId="5" r:id="rId6"/>
    <sheet name="NF-2 PLF and APC" sheetId="38" r:id="rId7"/>
    <sheet name="NF-3 Gas Fuel Mix" sheetId="24" r:id="rId8"/>
    <sheet name="NF-4 Gas OC Cycle" sheetId="25" r:id="rId9"/>
    <sheet name="NF-5 Gas Quality" sheetId="32" r:id="rId10"/>
    <sheet name="NF-6 Others" sheetId="16" r:id="rId11"/>
    <sheet name="NF-7 Fuel Mix for TPP" sheetId="36" r:id="rId12"/>
    <sheet name="Annex-loading factor" sheetId="8" r:id="rId13"/>
    <sheet name="Annex example of load Vs THR" sheetId="7" r:id="rId14"/>
  </sheets>
  <definedNames>
    <definedName name="_xlnm.Print_Area" localSheetId="4">'Form Sh'!$A$1:$V$664</definedName>
    <definedName name="_xlnm.Print_Area" localSheetId="2">'General Information'!$A$1:$F$31</definedName>
  </definedNames>
  <calcPr calcId="162913"/>
</workbook>
</file>

<file path=xl/calcChain.xml><?xml version="1.0" encoding="utf-8"?>
<calcChain xmlns="http://schemas.openxmlformats.org/spreadsheetml/2006/main">
  <c r="E9" i="1" l="1"/>
  <c r="E8" i="1"/>
  <c r="J42" i="38" l="1"/>
  <c r="J43" i="38"/>
  <c r="J44" i="38"/>
  <c r="J45" i="38"/>
  <c r="J46" i="38"/>
  <c r="J47" i="38"/>
  <c r="J48" i="38"/>
  <c r="J49" i="38"/>
  <c r="J50" i="38"/>
  <c r="J51" i="38"/>
  <c r="J52" i="38"/>
  <c r="J53" i="38"/>
  <c r="J54" i="38"/>
  <c r="J55" i="38"/>
  <c r="J41" i="38"/>
  <c r="G14" i="5" l="1"/>
  <c r="I76" i="38" l="1"/>
  <c r="I68" i="38"/>
  <c r="D41" i="38"/>
  <c r="W34" i="38"/>
  <c r="S34" i="38"/>
  <c r="O34" i="38"/>
  <c r="K34" i="38"/>
  <c r="H34" i="38"/>
  <c r="G34" i="38"/>
  <c r="F34" i="38"/>
  <c r="E34" i="38"/>
  <c r="D34" i="38"/>
  <c r="C34" i="38"/>
  <c r="V34" i="38" s="1"/>
  <c r="V35" i="38" s="1"/>
  <c r="W32" i="38"/>
  <c r="S32" i="38"/>
  <c r="O32" i="38"/>
  <c r="K32" i="38"/>
  <c r="H32" i="38"/>
  <c r="G32" i="38"/>
  <c r="F32" i="38"/>
  <c r="W33" i="38" s="1"/>
  <c r="E32" i="38"/>
  <c r="D32" i="38"/>
  <c r="C32" i="38"/>
  <c r="V32" i="38" s="1"/>
  <c r="V33" i="38" s="1"/>
  <c r="W30" i="38"/>
  <c r="S30" i="38"/>
  <c r="O30" i="38"/>
  <c r="K30" i="38"/>
  <c r="H30" i="38"/>
  <c r="G30" i="38"/>
  <c r="F30" i="38"/>
  <c r="E30" i="38"/>
  <c r="D30" i="38"/>
  <c r="C30" i="38"/>
  <c r="V30" i="38" s="1"/>
  <c r="V31" i="38" s="1"/>
  <c r="W28" i="38"/>
  <c r="S28" i="38"/>
  <c r="O28" i="38"/>
  <c r="K28" i="38"/>
  <c r="H28" i="38"/>
  <c r="G28" i="38"/>
  <c r="F28" i="38"/>
  <c r="W29" i="38" s="1"/>
  <c r="E28" i="38"/>
  <c r="D28" i="38"/>
  <c r="C28" i="38"/>
  <c r="V28" i="38" s="1"/>
  <c r="V29" i="38" s="1"/>
  <c r="Y26" i="38"/>
  <c r="U26" i="38"/>
  <c r="Q26" i="38"/>
  <c r="M26" i="38"/>
  <c r="H26" i="38"/>
  <c r="G26" i="38"/>
  <c r="F26" i="38"/>
  <c r="E26" i="38"/>
  <c r="D26" i="38"/>
  <c r="C26" i="38"/>
  <c r="H24" i="38"/>
  <c r="G24" i="38"/>
  <c r="F24" i="38"/>
  <c r="E24" i="38"/>
  <c r="D24" i="38"/>
  <c r="C24" i="38"/>
  <c r="O24" i="38" s="1"/>
  <c r="Y22" i="38"/>
  <c r="U22" i="38"/>
  <c r="T22" i="38"/>
  <c r="S22" i="38"/>
  <c r="P22" i="38"/>
  <c r="O22" i="38"/>
  <c r="N22" i="38"/>
  <c r="L22" i="38"/>
  <c r="K22" i="38"/>
  <c r="H22" i="38"/>
  <c r="G22" i="38"/>
  <c r="F22" i="38"/>
  <c r="E22" i="38"/>
  <c r="D22" i="38"/>
  <c r="C22" i="38"/>
  <c r="X20" i="38"/>
  <c r="W20" i="38"/>
  <c r="V20" i="38"/>
  <c r="T20" i="38"/>
  <c r="S20" i="38"/>
  <c r="R20" i="38"/>
  <c r="P20" i="38"/>
  <c r="O20" i="38"/>
  <c r="N20" i="38"/>
  <c r="L20" i="38"/>
  <c r="K20" i="38"/>
  <c r="H20" i="38"/>
  <c r="W21" i="38" s="1"/>
  <c r="G20" i="38"/>
  <c r="F20" i="38"/>
  <c r="E20" i="38"/>
  <c r="D20" i="38"/>
  <c r="C20" i="38"/>
  <c r="Y20" i="38" s="1"/>
  <c r="W19" i="38"/>
  <c r="S19" i="38"/>
  <c r="O19" i="38"/>
  <c r="X18" i="38"/>
  <c r="W18" i="38"/>
  <c r="V18" i="38"/>
  <c r="T18" i="38"/>
  <c r="S18" i="38"/>
  <c r="R18" i="38"/>
  <c r="P18" i="38"/>
  <c r="O18" i="38"/>
  <c r="N18" i="38"/>
  <c r="L18" i="38"/>
  <c r="K18" i="38"/>
  <c r="H18" i="38"/>
  <c r="K19" i="38" s="1"/>
  <c r="G18" i="38"/>
  <c r="F18" i="38"/>
  <c r="E18" i="38"/>
  <c r="D18" i="38"/>
  <c r="C18" i="38"/>
  <c r="Y18" i="38" s="1"/>
  <c r="S17" i="38"/>
  <c r="X16" i="38"/>
  <c r="W16" i="38"/>
  <c r="V16" i="38"/>
  <c r="T16" i="38"/>
  <c r="S16" i="38"/>
  <c r="R16" i="38"/>
  <c r="P16" i="38"/>
  <c r="O16" i="38"/>
  <c r="N16" i="38"/>
  <c r="L16" i="38"/>
  <c r="K16" i="38"/>
  <c r="H16" i="38"/>
  <c r="O17" i="38" s="1"/>
  <c r="G16" i="38"/>
  <c r="F16" i="38"/>
  <c r="V17" i="38" s="1"/>
  <c r="E16" i="38"/>
  <c r="D16" i="38"/>
  <c r="C16" i="38"/>
  <c r="Y16" i="38" s="1"/>
  <c r="W15" i="38"/>
  <c r="X14" i="38"/>
  <c r="W14" i="38"/>
  <c r="V14" i="38"/>
  <c r="T14" i="38"/>
  <c r="S14" i="38"/>
  <c r="R14" i="38"/>
  <c r="P14" i="38"/>
  <c r="O14" i="38"/>
  <c r="N14" i="38"/>
  <c r="L14" i="38"/>
  <c r="K14" i="38"/>
  <c r="H14" i="38"/>
  <c r="S15" i="38" s="1"/>
  <c r="G14" i="38"/>
  <c r="F14" i="38"/>
  <c r="E14" i="38"/>
  <c r="D14" i="38"/>
  <c r="C14" i="38"/>
  <c r="Y14" i="38" s="1"/>
  <c r="X12" i="38"/>
  <c r="W12" i="38"/>
  <c r="V12" i="38"/>
  <c r="T12" i="38"/>
  <c r="S12" i="38"/>
  <c r="R12" i="38"/>
  <c r="P12" i="38"/>
  <c r="O12" i="38"/>
  <c r="N12" i="38"/>
  <c r="L12" i="38"/>
  <c r="K12" i="38"/>
  <c r="H12" i="38"/>
  <c r="G12" i="38"/>
  <c r="F12" i="38"/>
  <c r="E12" i="38"/>
  <c r="D12" i="38"/>
  <c r="C12" i="38"/>
  <c r="Y12" i="38" s="1"/>
  <c r="X10" i="38"/>
  <c r="W10" i="38"/>
  <c r="V10" i="38"/>
  <c r="T10" i="38"/>
  <c r="S10" i="38"/>
  <c r="R10" i="38"/>
  <c r="P10" i="38"/>
  <c r="O10" i="38"/>
  <c r="N10" i="38"/>
  <c r="L10" i="38"/>
  <c r="K10" i="38"/>
  <c r="H10" i="38"/>
  <c r="S11" i="38" s="1"/>
  <c r="G10" i="38"/>
  <c r="F10" i="38"/>
  <c r="E10" i="38"/>
  <c r="D10" i="38"/>
  <c r="C10" i="38"/>
  <c r="Y10" i="38" s="1"/>
  <c r="Y11" i="38" s="1"/>
  <c r="R8" i="38"/>
  <c r="H8" i="38"/>
  <c r="G8" i="38"/>
  <c r="F8" i="38"/>
  <c r="E8" i="38"/>
  <c r="D8" i="38"/>
  <c r="C8" i="38"/>
  <c r="Y8" i="38" s="1"/>
  <c r="O6" i="38"/>
  <c r="H6" i="38"/>
  <c r="G6" i="38"/>
  <c r="F6" i="38"/>
  <c r="E6" i="38"/>
  <c r="D6" i="38"/>
  <c r="C6" i="38"/>
  <c r="Y6" i="38" s="1"/>
  <c r="G3" i="38"/>
  <c r="F3" i="38"/>
  <c r="E3" i="38"/>
  <c r="E2" i="38"/>
  <c r="W8" i="38" l="1"/>
  <c r="L8" i="38"/>
  <c r="W6" i="38"/>
  <c r="L6" i="38"/>
  <c r="N8" i="38"/>
  <c r="N9" i="38" s="1"/>
  <c r="S8" i="38"/>
  <c r="S9" i="38" s="1"/>
  <c r="X8" i="38"/>
  <c r="X9" i="38" s="1"/>
  <c r="R6" i="38"/>
  <c r="R7" i="38" s="1"/>
  <c r="O8" i="38"/>
  <c r="O9" i="38" s="1"/>
  <c r="T8" i="38"/>
  <c r="T9" i="38" s="1"/>
  <c r="T6" i="38"/>
  <c r="K8" i="38"/>
  <c r="K9" i="38" s="1"/>
  <c r="P8" i="38"/>
  <c r="V8" i="38"/>
  <c r="V9" i="38" s="1"/>
  <c r="K6" i="38"/>
  <c r="P6" i="38"/>
  <c r="P7" i="38" s="1"/>
  <c r="V6" i="38"/>
  <c r="N6" i="38"/>
  <c r="N7" i="38" s="1"/>
  <c r="S6" i="38"/>
  <c r="X6" i="38"/>
  <c r="X7" i="38" s="1"/>
  <c r="V13" i="38"/>
  <c r="R13" i="38"/>
  <c r="N13" i="38"/>
  <c r="Y13" i="38"/>
  <c r="X13" i="38"/>
  <c r="T13" i="38"/>
  <c r="P13" i="38"/>
  <c r="L13" i="38"/>
  <c r="V7" i="38"/>
  <c r="T7" i="38"/>
  <c r="L7" i="38"/>
  <c r="O7" i="38"/>
  <c r="W7" i="38"/>
  <c r="K11" i="38"/>
  <c r="K15" i="38"/>
  <c r="W17" i="38"/>
  <c r="V19" i="38"/>
  <c r="O21" i="38"/>
  <c r="O13" i="38"/>
  <c r="Y7" i="38"/>
  <c r="R9" i="38"/>
  <c r="P9" i="38"/>
  <c r="L9" i="38"/>
  <c r="W9" i="38"/>
  <c r="K13" i="38"/>
  <c r="S13" i="38"/>
  <c r="O15" i="38"/>
  <c r="K17" i="38"/>
  <c r="V21" i="38"/>
  <c r="S21" i="38"/>
  <c r="K21" i="38"/>
  <c r="V24" i="38"/>
  <c r="V25" i="38" s="1"/>
  <c r="R24" i="38"/>
  <c r="R25" i="38" s="1"/>
  <c r="N24" i="38"/>
  <c r="N25" i="38" s="1"/>
  <c r="X24" i="38"/>
  <c r="X25" i="38" s="1"/>
  <c r="T24" i="38"/>
  <c r="T25" i="38" s="1"/>
  <c r="P24" i="38"/>
  <c r="P25" i="38" s="1"/>
  <c r="L24" i="38"/>
  <c r="L25" i="38" s="1"/>
  <c r="U24" i="38"/>
  <c r="M24" i="38"/>
  <c r="S24" i="38"/>
  <c r="S25" i="38" s="1"/>
  <c r="K24" i="38"/>
  <c r="Y24" i="38"/>
  <c r="Q24" i="38"/>
  <c r="K7" i="38"/>
  <c r="S7" i="38"/>
  <c r="Y9" i="38"/>
  <c r="V11" i="38"/>
  <c r="R11" i="38"/>
  <c r="N11" i="38"/>
  <c r="X11" i="38"/>
  <c r="T11" i="38"/>
  <c r="P11" i="38"/>
  <c r="L11" i="38"/>
  <c r="O11" i="38"/>
  <c r="W11" i="38"/>
  <c r="W13" i="38"/>
  <c r="V15" i="38"/>
  <c r="T23" i="38"/>
  <c r="W24" i="38"/>
  <c r="L15" i="38"/>
  <c r="P15" i="38"/>
  <c r="T15" i="38"/>
  <c r="X15" i="38"/>
  <c r="L17" i="38"/>
  <c r="P17" i="38"/>
  <c r="T17" i="38"/>
  <c r="X17" i="38"/>
  <c r="L19" i="38"/>
  <c r="P19" i="38"/>
  <c r="T19" i="38"/>
  <c r="X19" i="38"/>
  <c r="L21" i="38"/>
  <c r="P21" i="38"/>
  <c r="T21" i="38"/>
  <c r="X21" i="38"/>
  <c r="L23" i="38"/>
  <c r="V26" i="38"/>
  <c r="V27" i="38" s="1"/>
  <c r="R26" i="38"/>
  <c r="R27" i="38" s="1"/>
  <c r="N26" i="38"/>
  <c r="N27" i="38" s="1"/>
  <c r="X26" i="38"/>
  <c r="X27" i="38" s="1"/>
  <c r="T26" i="38"/>
  <c r="T27" i="38" s="1"/>
  <c r="P26" i="38"/>
  <c r="P27" i="38" s="1"/>
  <c r="L26" i="38"/>
  <c r="L27" i="38" s="1"/>
  <c r="O26" i="38"/>
  <c r="W26" i="38"/>
  <c r="W27" i="38" s="1"/>
  <c r="Y15" i="38"/>
  <c r="Y17" i="38"/>
  <c r="Y19" i="38"/>
  <c r="Y21" i="38"/>
  <c r="S23" i="38"/>
  <c r="O23" i="38"/>
  <c r="K23" i="38"/>
  <c r="Y23" i="38"/>
  <c r="U23" i="38"/>
  <c r="M23" i="38"/>
  <c r="N23" i="38"/>
  <c r="M6" i="38"/>
  <c r="Q6" i="38"/>
  <c r="Q7" i="38" s="1"/>
  <c r="U6" i="38"/>
  <c r="M8" i="38"/>
  <c r="M9" i="38" s="1"/>
  <c r="Q8" i="38"/>
  <c r="Q9" i="38" s="1"/>
  <c r="U8" i="38"/>
  <c r="U9" i="38" s="1"/>
  <c r="M10" i="38"/>
  <c r="M11" i="38" s="1"/>
  <c r="Q10" i="38"/>
  <c r="Q11" i="38" s="1"/>
  <c r="U10" i="38"/>
  <c r="U11" i="38" s="1"/>
  <c r="M12" i="38"/>
  <c r="M13" i="38" s="1"/>
  <c r="Q12" i="38"/>
  <c r="Q13" i="38" s="1"/>
  <c r="U12" i="38"/>
  <c r="U13" i="38" s="1"/>
  <c r="M14" i="38"/>
  <c r="M15" i="38" s="1"/>
  <c r="Q14" i="38"/>
  <c r="Q15" i="38" s="1"/>
  <c r="U14" i="38"/>
  <c r="U15" i="38" s="1"/>
  <c r="N15" i="38"/>
  <c r="R15" i="38"/>
  <c r="M16" i="38"/>
  <c r="M17" i="38" s="1"/>
  <c r="Q16" i="38"/>
  <c r="Q17" i="38" s="1"/>
  <c r="U16" i="38"/>
  <c r="U17" i="38" s="1"/>
  <c r="N17" i="38"/>
  <c r="R17" i="38"/>
  <c r="M18" i="38"/>
  <c r="M19" i="38" s="1"/>
  <c r="Q18" i="38"/>
  <c r="Q19" i="38" s="1"/>
  <c r="U18" i="38"/>
  <c r="U19" i="38" s="1"/>
  <c r="N19" i="38"/>
  <c r="R19" i="38"/>
  <c r="M20" i="38"/>
  <c r="M21" i="38" s="1"/>
  <c r="Q20" i="38"/>
  <c r="Q21" i="38" s="1"/>
  <c r="U20" i="38"/>
  <c r="U21" i="38" s="1"/>
  <c r="N21" i="38"/>
  <c r="R21" i="38"/>
  <c r="V22" i="38"/>
  <c r="V23" i="38" s="1"/>
  <c r="R22" i="38"/>
  <c r="R23" i="38" s="1"/>
  <c r="X22" i="38"/>
  <c r="X23" i="38" s="1"/>
  <c r="M22" i="38"/>
  <c r="Q22" i="38"/>
  <c r="Q23" i="38" s="1"/>
  <c r="W22" i="38"/>
  <c r="W23" i="38" s="1"/>
  <c r="P23" i="38"/>
  <c r="W25" i="38"/>
  <c r="K26" i="38"/>
  <c r="S26" i="38"/>
  <c r="W31" i="38"/>
  <c r="W35" i="38"/>
  <c r="M25" i="38"/>
  <c r="Q25" i="38"/>
  <c r="U25" i="38"/>
  <c r="Y25" i="38"/>
  <c r="M27" i="38"/>
  <c r="Q27" i="38"/>
  <c r="U27" i="38"/>
  <c r="Y27" i="38"/>
  <c r="L28" i="38"/>
  <c r="L29" i="38" s="1"/>
  <c r="P28" i="38"/>
  <c r="P29" i="38" s="1"/>
  <c r="T28" i="38"/>
  <c r="T29" i="38" s="1"/>
  <c r="X28" i="38"/>
  <c r="X29" i="38" s="1"/>
  <c r="L30" i="38"/>
  <c r="L31" i="38" s="1"/>
  <c r="P30" i="38"/>
  <c r="P31" i="38" s="1"/>
  <c r="T30" i="38"/>
  <c r="T31" i="38" s="1"/>
  <c r="X30" i="38"/>
  <c r="X31" i="38" s="1"/>
  <c r="L32" i="38"/>
  <c r="L33" i="38" s="1"/>
  <c r="P32" i="38"/>
  <c r="P33" i="38" s="1"/>
  <c r="T32" i="38"/>
  <c r="T33" i="38" s="1"/>
  <c r="X32" i="38"/>
  <c r="X33" i="38" s="1"/>
  <c r="L34" i="38"/>
  <c r="L35" i="38" s="1"/>
  <c r="P34" i="38"/>
  <c r="P35" i="38" s="1"/>
  <c r="T34" i="38"/>
  <c r="T35" i="38" s="1"/>
  <c r="X34" i="38"/>
  <c r="X35" i="38" s="1"/>
  <c r="M28" i="38"/>
  <c r="M29" i="38" s="1"/>
  <c r="Q28" i="38"/>
  <c r="Q29" i="38" s="1"/>
  <c r="U28" i="38"/>
  <c r="U29" i="38" s="1"/>
  <c r="Y28" i="38"/>
  <c r="Y29" i="38" s="1"/>
  <c r="M30" i="38"/>
  <c r="M31" i="38" s="1"/>
  <c r="Q30" i="38"/>
  <c r="Q31" i="38" s="1"/>
  <c r="U30" i="38"/>
  <c r="U31" i="38" s="1"/>
  <c r="Y30" i="38"/>
  <c r="Y31" i="38" s="1"/>
  <c r="M32" i="38"/>
  <c r="M33" i="38" s="1"/>
  <c r="Q32" i="38"/>
  <c r="Q33" i="38" s="1"/>
  <c r="U32" i="38"/>
  <c r="U33" i="38" s="1"/>
  <c r="Y32" i="38"/>
  <c r="Y33" i="38" s="1"/>
  <c r="M34" i="38"/>
  <c r="M35" i="38" s="1"/>
  <c r="Q34" i="38"/>
  <c r="Q35" i="38" s="1"/>
  <c r="U34" i="38"/>
  <c r="U35" i="38" s="1"/>
  <c r="Y34" i="38"/>
  <c r="Y35" i="38" s="1"/>
  <c r="K25" i="38"/>
  <c r="O25" i="38"/>
  <c r="K27" i="38"/>
  <c r="O27" i="38"/>
  <c r="S27" i="38"/>
  <c r="N28" i="38"/>
  <c r="N29" i="38" s="1"/>
  <c r="R28" i="38"/>
  <c r="R29" i="38" s="1"/>
  <c r="K29" i="38"/>
  <c r="O29" i="38"/>
  <c r="S29" i="38"/>
  <c r="N30" i="38"/>
  <c r="N31" i="38" s="1"/>
  <c r="R30" i="38"/>
  <c r="R31" i="38" s="1"/>
  <c r="K31" i="38"/>
  <c r="O31" i="38"/>
  <c r="S31" i="38"/>
  <c r="N32" i="38"/>
  <c r="N33" i="38" s="1"/>
  <c r="R32" i="38"/>
  <c r="R33" i="38" s="1"/>
  <c r="K33" i="38"/>
  <c r="O33" i="38"/>
  <c r="S33" i="38"/>
  <c r="N34" i="38"/>
  <c r="N35" i="38" s="1"/>
  <c r="R34" i="38"/>
  <c r="R35" i="38" s="1"/>
  <c r="K35" i="38"/>
  <c r="O35" i="38"/>
  <c r="S35" i="38"/>
  <c r="C632" i="1"/>
  <c r="C633" i="1"/>
  <c r="C634" i="1"/>
  <c r="C635" i="1"/>
  <c r="C636" i="1"/>
  <c r="C637" i="1"/>
  <c r="C638" i="1"/>
  <c r="C639" i="1"/>
  <c r="C640" i="1"/>
  <c r="C641" i="1"/>
  <c r="C642" i="1"/>
  <c r="C643" i="1"/>
  <c r="C644" i="1"/>
  <c r="C645" i="1"/>
  <c r="C631" i="1"/>
  <c r="Y37" i="38" l="1"/>
  <c r="C55" i="38" s="1"/>
  <c r="K37" i="38"/>
  <c r="C41" i="38" s="1"/>
  <c r="I61" i="38" s="1"/>
  <c r="S37" i="38"/>
  <c r="C49" i="38" s="1"/>
  <c r="R37" i="38"/>
  <c r="C48" i="38" s="1"/>
  <c r="P37" i="38"/>
  <c r="C46" i="38" s="1"/>
  <c r="O37" i="38"/>
  <c r="C45" i="38" s="1"/>
  <c r="L37" i="38"/>
  <c r="C42" i="38" s="1"/>
  <c r="N37" i="38"/>
  <c r="C44" i="38" s="1"/>
  <c r="W37" i="38"/>
  <c r="C53" i="38" s="1"/>
  <c r="T37" i="38"/>
  <c r="C50" i="38" s="1"/>
  <c r="V37" i="38"/>
  <c r="C52" i="38" s="1"/>
  <c r="X37" i="38"/>
  <c r="C54" i="38" s="1"/>
  <c r="U7" i="38"/>
  <c r="U37" i="38" s="1"/>
  <c r="C51" i="38" s="1"/>
  <c r="M7" i="38"/>
  <c r="M37" i="38" s="1"/>
  <c r="C43" i="38" s="1"/>
  <c r="Q37" i="38"/>
  <c r="C47" i="38" s="1"/>
  <c r="J33" i="1"/>
  <c r="I33" i="1"/>
  <c r="G33" i="1"/>
  <c r="F33" i="1"/>
  <c r="E33" i="1"/>
  <c r="S33" i="1" l="1"/>
  <c r="I41" i="38"/>
  <c r="R33" i="1"/>
  <c r="C36" i="38"/>
  <c r="T33" i="1"/>
  <c r="E3" i="32"/>
  <c r="E3" i="25"/>
  <c r="E3" i="24"/>
  <c r="E4" i="36"/>
  <c r="S611" i="1"/>
  <c r="F3" i="32" s="1"/>
  <c r="W36" i="38" l="1"/>
  <c r="B53" i="38" s="1"/>
  <c r="X36" i="38"/>
  <c r="B54" i="38" s="1"/>
  <c r="T36" i="38"/>
  <c r="B50" i="38" s="1"/>
  <c r="P36" i="38"/>
  <c r="B46" i="38" s="1"/>
  <c r="L36" i="38"/>
  <c r="B42" i="38" s="1"/>
  <c r="Q36" i="38"/>
  <c r="B47" i="38" s="1"/>
  <c r="R36" i="38"/>
  <c r="B48" i="38" s="1"/>
  <c r="O36" i="38"/>
  <c r="B45" i="38" s="1"/>
  <c r="U36" i="38"/>
  <c r="B51" i="38" s="1"/>
  <c r="V36" i="38"/>
  <c r="B52" i="38" s="1"/>
  <c r="S36" i="38"/>
  <c r="B49" i="38" s="1"/>
  <c r="M36" i="38"/>
  <c r="B43" i="38" s="1"/>
  <c r="N36" i="38"/>
  <c r="B44" i="38" s="1"/>
  <c r="K36" i="38"/>
  <c r="B41" i="38" s="1"/>
  <c r="Y36" i="38"/>
  <c r="B55" i="38" s="1"/>
  <c r="F7" i="36"/>
  <c r="E7" i="36"/>
  <c r="H6" i="16"/>
  <c r="I6" i="16"/>
  <c r="J6" i="16"/>
  <c r="H7" i="16"/>
  <c r="I7" i="16"/>
  <c r="J7" i="16"/>
  <c r="H8" i="16"/>
  <c r="I8" i="16"/>
  <c r="J8" i="16"/>
  <c r="H9" i="16"/>
  <c r="I9" i="16"/>
  <c r="J9" i="16"/>
  <c r="H10" i="16"/>
  <c r="I10" i="16"/>
  <c r="J10" i="16"/>
  <c r="H11" i="16"/>
  <c r="I11" i="16"/>
  <c r="J11" i="16"/>
  <c r="H12" i="16"/>
  <c r="I12" i="16"/>
  <c r="J12" i="16"/>
  <c r="H13" i="16"/>
  <c r="I13" i="16"/>
  <c r="J13" i="16"/>
  <c r="H14" i="16"/>
  <c r="I14" i="16"/>
  <c r="J14" i="16"/>
  <c r="H15" i="16"/>
  <c r="I15" i="16"/>
  <c r="J15" i="16"/>
  <c r="H16" i="16"/>
  <c r="I16" i="16"/>
  <c r="J16" i="16"/>
  <c r="H17" i="16"/>
  <c r="I17" i="16"/>
  <c r="J17" i="16"/>
  <c r="H18" i="16"/>
  <c r="I18" i="16"/>
  <c r="J18" i="16"/>
  <c r="H19" i="16"/>
  <c r="I19" i="16"/>
  <c r="J19" i="16"/>
  <c r="J5" i="16"/>
  <c r="I5" i="16"/>
  <c r="H5" i="16"/>
  <c r="D6" i="16"/>
  <c r="D7" i="16"/>
  <c r="D8" i="16"/>
  <c r="D9" i="16"/>
  <c r="D10" i="16"/>
  <c r="D11" i="16"/>
  <c r="D12" i="16"/>
  <c r="D13" i="16"/>
  <c r="D14" i="16"/>
  <c r="D15" i="16"/>
  <c r="D16" i="16"/>
  <c r="D17" i="16"/>
  <c r="D18" i="16"/>
  <c r="D19" i="16"/>
  <c r="D5" i="16"/>
  <c r="AH13" i="25"/>
  <c r="AF13" i="25"/>
  <c r="AD13" i="25"/>
  <c r="AB13" i="25"/>
  <c r="AA13" i="25"/>
  <c r="Z13" i="25"/>
  <c r="X13" i="25"/>
  <c r="AG13" i="25"/>
  <c r="AE13" i="25"/>
  <c r="AC13" i="25"/>
  <c r="Y13" i="25"/>
  <c r="W13" i="25"/>
  <c r="AH12" i="25"/>
  <c r="AF12" i="25"/>
  <c r="AD12" i="25"/>
  <c r="AB12" i="25"/>
  <c r="Z12" i="25"/>
  <c r="X12" i="25"/>
  <c r="AG12" i="25"/>
  <c r="AE12" i="25"/>
  <c r="AC12" i="25"/>
  <c r="AA12" i="25"/>
  <c r="Y12" i="25"/>
  <c r="W12" i="25"/>
  <c r="AH11" i="25"/>
  <c r="AH15" i="25" s="1"/>
  <c r="AF11" i="25"/>
  <c r="AF15" i="25" s="1"/>
  <c r="AD11" i="25"/>
  <c r="AD15" i="25" s="1"/>
  <c r="AB11" i="25"/>
  <c r="AB15" i="25" s="1"/>
  <c r="Z11" i="25"/>
  <c r="Z15" i="25" s="1"/>
  <c r="X11" i="25"/>
  <c r="X15" i="25" s="1"/>
  <c r="AG11" i="25"/>
  <c r="AG15" i="25" s="1"/>
  <c r="AE11" i="25"/>
  <c r="AE15" i="25" s="1"/>
  <c r="AC11" i="25"/>
  <c r="AC15" i="25" s="1"/>
  <c r="AA11" i="25"/>
  <c r="AA15" i="25" s="1"/>
  <c r="Y11" i="25"/>
  <c r="Y15" i="25" s="1"/>
  <c r="W11" i="25"/>
  <c r="W15" i="25" s="1"/>
  <c r="AG10" i="25"/>
  <c r="AH10" i="25" s="1"/>
  <c r="AE10" i="25"/>
  <c r="AF10" i="25" s="1"/>
  <c r="AC10" i="25"/>
  <c r="AD10" i="25" s="1"/>
  <c r="AA10" i="25"/>
  <c r="AB10" i="25" s="1"/>
  <c r="Y10" i="25"/>
  <c r="Z10" i="25" s="1"/>
  <c r="AG9" i="25"/>
  <c r="AH9" i="25" s="1"/>
  <c r="AE9" i="25"/>
  <c r="AF9" i="25" s="1"/>
  <c r="AC9" i="25"/>
  <c r="AD9" i="25" s="1"/>
  <c r="AA9" i="25"/>
  <c r="AB9" i="25" s="1"/>
  <c r="Y9" i="25"/>
  <c r="Z9" i="25" s="1"/>
  <c r="AG7" i="25"/>
  <c r="AH7" i="25" s="1"/>
  <c r="AE7" i="25"/>
  <c r="AF7" i="25" s="1"/>
  <c r="AC7" i="25"/>
  <c r="AD7" i="25" s="1"/>
  <c r="AA7" i="25"/>
  <c r="AB7" i="25" s="1"/>
  <c r="Y7" i="25"/>
  <c r="Z7" i="25" s="1"/>
  <c r="M7" i="25"/>
  <c r="N7" i="25" s="1"/>
  <c r="E7" i="25"/>
  <c r="F7" i="25" s="1"/>
  <c r="AH13" i="24" l="1"/>
  <c r="AF13" i="24"/>
  <c r="AD13" i="24"/>
  <c r="AB13" i="24"/>
  <c r="Z13" i="24"/>
  <c r="X13" i="24"/>
  <c r="AG13" i="24"/>
  <c r="AE13" i="24"/>
  <c r="AC13" i="24"/>
  <c r="AA13" i="24"/>
  <c r="Y13" i="24"/>
  <c r="W13" i="24"/>
  <c r="U13" i="24"/>
  <c r="S13" i="24"/>
  <c r="Q13" i="24"/>
  <c r="AH12" i="24"/>
  <c r="AF12" i="24"/>
  <c r="AD12" i="24"/>
  <c r="AB12" i="24"/>
  <c r="Z12" i="24"/>
  <c r="X12" i="24"/>
  <c r="AG12" i="24"/>
  <c r="AE12" i="24"/>
  <c r="AC12" i="24"/>
  <c r="AA12" i="24"/>
  <c r="Y12" i="24"/>
  <c r="W12" i="24"/>
  <c r="U12" i="24"/>
  <c r="S12" i="24"/>
  <c r="Q12" i="24"/>
  <c r="O12" i="24"/>
  <c r="M12" i="24"/>
  <c r="K12" i="24"/>
  <c r="I12" i="24"/>
  <c r="G12" i="24"/>
  <c r="AH11" i="24"/>
  <c r="AF11" i="24"/>
  <c r="AD11" i="24"/>
  <c r="AB11" i="24"/>
  <c r="Z11" i="24"/>
  <c r="X11" i="24"/>
  <c r="AG11" i="24"/>
  <c r="AE11" i="24"/>
  <c r="AC11" i="24"/>
  <c r="AA11" i="24"/>
  <c r="Y11" i="24"/>
  <c r="W11" i="24"/>
  <c r="AH10" i="24"/>
  <c r="AG10" i="24"/>
  <c r="AF10" i="24"/>
  <c r="AE10" i="24"/>
  <c r="AD10" i="24"/>
  <c r="AC10" i="24"/>
  <c r="AB10" i="24"/>
  <c r="AA10" i="24"/>
  <c r="Z10" i="24"/>
  <c r="Y10" i="24"/>
  <c r="AH9" i="24"/>
  <c r="AG9" i="24"/>
  <c r="AF9" i="24"/>
  <c r="AE9" i="24"/>
  <c r="AD9" i="24"/>
  <c r="AC9" i="24"/>
  <c r="AB9" i="24"/>
  <c r="AA9" i="24"/>
  <c r="Z9" i="24"/>
  <c r="Y9" i="24"/>
  <c r="AH7" i="24"/>
  <c r="AG7" i="24"/>
  <c r="AF7" i="24"/>
  <c r="AE7" i="24"/>
  <c r="AD7" i="24"/>
  <c r="AC7" i="24"/>
  <c r="AB7" i="24"/>
  <c r="AA7" i="24"/>
  <c r="Z7" i="24"/>
  <c r="Y7" i="24"/>
  <c r="M7" i="24"/>
  <c r="N7" i="24"/>
  <c r="W15" i="24" l="1"/>
  <c r="AE15" i="24"/>
  <c r="Y15" i="24"/>
  <c r="AG15" i="24"/>
  <c r="AD15" i="24"/>
  <c r="AA15" i="24"/>
  <c r="X15" i="24"/>
  <c r="AF15" i="24"/>
  <c r="AH15" i="24"/>
  <c r="AB15" i="24"/>
  <c r="AC15" i="24"/>
  <c r="Z15" i="24"/>
  <c r="F7" i="24"/>
  <c r="E7" i="24"/>
  <c r="Q32" i="1" l="1"/>
  <c r="Q31" i="1"/>
  <c r="Q30" i="1"/>
  <c r="Q29" i="1"/>
  <c r="Q28" i="1"/>
  <c r="Q27" i="1"/>
  <c r="Q26" i="1"/>
  <c r="Q25" i="1"/>
  <c r="Q24" i="1"/>
  <c r="Q23" i="1"/>
  <c r="Q22" i="1"/>
  <c r="Q21" i="1"/>
  <c r="Q20" i="1"/>
  <c r="Q19" i="1"/>
  <c r="Q18" i="1"/>
  <c r="AW12" i="5" l="1"/>
  <c r="AW11" i="5"/>
  <c r="AW10" i="5"/>
  <c r="AW9" i="5"/>
  <c r="AU12" i="5"/>
  <c r="AU11" i="5"/>
  <c r="AU10" i="5"/>
  <c r="AU9" i="5"/>
  <c r="AT12" i="5"/>
  <c r="AT11" i="5"/>
  <c r="AT10" i="5"/>
  <c r="AT9" i="5"/>
  <c r="AR12" i="5"/>
  <c r="AR11" i="5"/>
  <c r="AR10" i="5"/>
  <c r="AR9" i="5"/>
  <c r="AQ12" i="5"/>
  <c r="AQ11" i="5"/>
  <c r="AQ10" i="5"/>
  <c r="AQ9" i="5"/>
  <c r="AO12" i="5"/>
  <c r="AO11" i="5"/>
  <c r="AO10" i="5"/>
  <c r="AO9" i="5"/>
  <c r="AN12" i="5"/>
  <c r="AN11" i="5"/>
  <c r="AN10" i="5"/>
  <c r="AN9" i="5"/>
  <c r="AL12" i="5"/>
  <c r="AL11" i="5"/>
  <c r="AL10" i="5"/>
  <c r="AL9" i="5"/>
  <c r="AK12" i="5"/>
  <c r="AK11" i="5"/>
  <c r="AK10" i="5"/>
  <c r="AK9" i="5"/>
  <c r="AI12" i="5"/>
  <c r="AI11" i="5"/>
  <c r="AI10" i="5"/>
  <c r="AI9" i="5"/>
  <c r="AW14" i="5"/>
  <c r="AT14" i="5"/>
  <c r="AQ14" i="5"/>
  <c r="AN14" i="5"/>
  <c r="AL14" i="5" s="1"/>
  <c r="AK14" i="5"/>
  <c r="AJ14" i="5" s="1"/>
  <c r="AH14" i="5"/>
  <c r="AG14" i="5" s="1"/>
  <c r="AE14" i="5"/>
  <c r="AB14" i="5"/>
  <c r="Y14" i="5"/>
  <c r="X14" i="5" s="1"/>
  <c r="V14" i="5"/>
  <c r="T14" i="5" s="1"/>
  <c r="S14" i="5"/>
  <c r="Q14" i="5" s="1"/>
  <c r="P14" i="5"/>
  <c r="O14" i="5" s="1"/>
  <c r="M14" i="5"/>
  <c r="L14" i="5" s="1"/>
  <c r="AV8" i="5"/>
  <c r="AU8" i="5"/>
  <c r="AU21" i="5" s="1"/>
  <c r="AS8" i="5"/>
  <c r="AR8" i="5"/>
  <c r="AR21" i="5" s="1"/>
  <c r="AP8" i="5"/>
  <c r="AO8" i="5"/>
  <c r="AO21" i="5" s="1"/>
  <c r="AM8" i="5"/>
  <c r="AL8" i="5"/>
  <c r="AL21" i="5" s="1"/>
  <c r="AJ8" i="5"/>
  <c r="AI8" i="5"/>
  <c r="AI21" i="5" s="1"/>
  <c r="AW7" i="5"/>
  <c r="AT7" i="5"/>
  <c r="AQ7" i="5"/>
  <c r="AN7" i="5"/>
  <c r="AK7" i="5"/>
  <c r="S7" i="5"/>
  <c r="Q7" i="5" s="1"/>
  <c r="AV14" i="5" l="1"/>
  <c r="AR14" i="5"/>
  <c r="AP14" i="5"/>
  <c r="AD14" i="5"/>
  <c r="Z14" i="5"/>
  <c r="AI14" i="5"/>
  <c r="R7" i="5"/>
  <c r="AW13" i="5"/>
  <c r="AU13" i="5"/>
  <c r="AT13" i="5"/>
  <c r="AR13" i="5"/>
  <c r="AQ13" i="5"/>
  <c r="AO13" i="5"/>
  <c r="AN13" i="5"/>
  <c r="AL13" i="5"/>
  <c r="AK13" i="5"/>
  <c r="AI13" i="5"/>
  <c r="AU14" i="5"/>
  <c r="AS14" i="5"/>
  <c r="AO14" i="5"/>
  <c r="AM14" i="5"/>
  <c r="AF14" i="5"/>
  <c r="AC14" i="5"/>
  <c r="AA14" i="5"/>
  <c r="W14" i="5"/>
  <c r="U14" i="5"/>
  <c r="R14" i="5"/>
  <c r="N14" i="5"/>
  <c r="K14" i="5"/>
  <c r="AL16" i="5" l="1"/>
  <c r="AL17" i="5" s="1"/>
  <c r="AL18" i="5" s="1"/>
  <c r="AL20" i="5" s="1"/>
  <c r="AI16" i="5"/>
  <c r="AI17" i="5" s="1"/>
  <c r="AI18" i="5" s="1"/>
  <c r="AI20" i="5" s="1"/>
  <c r="AU16" i="5"/>
  <c r="AU17" i="5" s="1"/>
  <c r="AU18" i="5" s="1"/>
  <c r="AU20" i="5" s="1"/>
  <c r="AO16" i="5"/>
  <c r="AO17" i="5" s="1"/>
  <c r="AO18" i="5" s="1"/>
  <c r="AO20" i="5" s="1"/>
  <c r="AR16" i="5"/>
  <c r="AR17" i="5" s="1"/>
  <c r="AR18" i="5" s="1"/>
  <c r="AR20" i="5" s="1"/>
  <c r="AU6" i="5"/>
  <c r="AR6" i="5"/>
  <c r="AO6" i="5"/>
  <c r="AL6" i="5"/>
  <c r="AI6" i="5"/>
  <c r="AW6" i="5"/>
  <c r="AT6" i="5"/>
  <c r="AQ6" i="5"/>
  <c r="AN6" i="5"/>
  <c r="AK6" i="5"/>
  <c r="S6" i="5"/>
  <c r="AU7" i="5"/>
  <c r="AR7" i="5"/>
  <c r="AO7" i="5"/>
  <c r="AM7" i="5"/>
  <c r="AL7" i="5"/>
  <c r="AI7" i="5"/>
  <c r="S559" i="1"/>
  <c r="R574" i="1"/>
  <c r="E14" i="16" s="1"/>
  <c r="S574" i="1"/>
  <c r="F14" i="16" s="1"/>
  <c r="T574" i="1"/>
  <c r="G14" i="16" s="1"/>
  <c r="R575" i="1"/>
  <c r="E15" i="16" s="1"/>
  <c r="S575" i="1"/>
  <c r="F15" i="16" s="1"/>
  <c r="T575" i="1"/>
  <c r="G15" i="16" s="1"/>
  <c r="R576" i="1"/>
  <c r="E16" i="16" s="1"/>
  <c r="S576" i="1"/>
  <c r="F16" i="16" s="1"/>
  <c r="T576" i="1"/>
  <c r="G16" i="16" s="1"/>
  <c r="R577" i="1"/>
  <c r="E17" i="16" s="1"/>
  <c r="S577" i="1"/>
  <c r="F17" i="16" s="1"/>
  <c r="T577" i="1"/>
  <c r="G17" i="16" s="1"/>
  <c r="R578" i="1"/>
  <c r="E18" i="16" s="1"/>
  <c r="S578" i="1"/>
  <c r="F18" i="16" s="1"/>
  <c r="T578" i="1"/>
  <c r="G18" i="16" s="1"/>
  <c r="R579" i="1"/>
  <c r="E19" i="16" s="1"/>
  <c r="S579" i="1"/>
  <c r="F19" i="16" s="1"/>
  <c r="T579" i="1"/>
  <c r="G19" i="16" s="1"/>
  <c r="E566" i="1"/>
  <c r="E567" i="1"/>
  <c r="E568" i="1"/>
  <c r="E569" i="1"/>
  <c r="E570" i="1"/>
  <c r="E571" i="1"/>
  <c r="E572" i="1"/>
  <c r="E573" i="1"/>
  <c r="E574" i="1"/>
  <c r="E575" i="1"/>
  <c r="E576" i="1"/>
  <c r="E577" i="1"/>
  <c r="E578" i="1"/>
  <c r="E579" i="1"/>
  <c r="E565" i="1"/>
  <c r="S525" i="1"/>
  <c r="T525" i="1"/>
  <c r="S526" i="1"/>
  <c r="T526" i="1"/>
  <c r="S527" i="1"/>
  <c r="T527" i="1"/>
  <c r="S528" i="1"/>
  <c r="T528" i="1"/>
  <c r="S529" i="1"/>
  <c r="T529" i="1"/>
  <c r="S530" i="1"/>
  <c r="T530" i="1"/>
  <c r="S531" i="1"/>
  <c r="T531" i="1"/>
  <c r="S532" i="1"/>
  <c r="T532" i="1"/>
  <c r="S533" i="1"/>
  <c r="T533" i="1"/>
  <c r="S534" i="1"/>
  <c r="T534" i="1"/>
  <c r="S535" i="1"/>
  <c r="T535" i="1"/>
  <c r="S536" i="1"/>
  <c r="T536" i="1"/>
  <c r="S537" i="1"/>
  <c r="T537" i="1"/>
  <c r="S538" i="1"/>
  <c r="T538" i="1"/>
  <c r="P525" i="1"/>
  <c r="P526" i="1"/>
  <c r="P527" i="1"/>
  <c r="P528" i="1"/>
  <c r="P529" i="1"/>
  <c r="P530" i="1"/>
  <c r="P531" i="1"/>
  <c r="P532" i="1"/>
  <c r="P533" i="1"/>
  <c r="P534" i="1"/>
  <c r="P535" i="1"/>
  <c r="P536" i="1"/>
  <c r="P537" i="1"/>
  <c r="P538" i="1"/>
  <c r="L538" i="1"/>
  <c r="L537" i="1"/>
  <c r="L536" i="1"/>
  <c r="L535" i="1"/>
  <c r="L534" i="1"/>
  <c r="L533" i="1"/>
  <c r="L532" i="1"/>
  <c r="L531" i="1"/>
  <c r="L530" i="1"/>
  <c r="L529" i="1"/>
  <c r="L528" i="1"/>
  <c r="L527" i="1"/>
  <c r="L526" i="1"/>
  <c r="L525" i="1"/>
  <c r="K525" i="1"/>
  <c r="K526" i="1"/>
  <c r="K527" i="1"/>
  <c r="K528" i="1"/>
  <c r="K529" i="1"/>
  <c r="K530" i="1"/>
  <c r="K531" i="1"/>
  <c r="K532" i="1"/>
  <c r="K533" i="1"/>
  <c r="K534" i="1"/>
  <c r="K535" i="1"/>
  <c r="K536" i="1"/>
  <c r="K537" i="1"/>
  <c r="K538" i="1"/>
  <c r="Q539" i="1"/>
  <c r="R539" i="1" s="1"/>
  <c r="D525" i="1"/>
  <c r="D526" i="1"/>
  <c r="D527" i="1"/>
  <c r="D528" i="1"/>
  <c r="D529" i="1"/>
  <c r="D530" i="1"/>
  <c r="D531" i="1"/>
  <c r="D532" i="1"/>
  <c r="D533" i="1"/>
  <c r="D534" i="1"/>
  <c r="D535" i="1"/>
  <c r="D536" i="1"/>
  <c r="D537" i="1"/>
  <c r="D538" i="1"/>
  <c r="H525" i="1"/>
  <c r="H526" i="1"/>
  <c r="H527" i="1"/>
  <c r="H528" i="1"/>
  <c r="H529" i="1"/>
  <c r="H530" i="1"/>
  <c r="H531" i="1"/>
  <c r="H532" i="1"/>
  <c r="H533" i="1"/>
  <c r="H534" i="1"/>
  <c r="H535" i="1"/>
  <c r="H536" i="1"/>
  <c r="H537" i="1"/>
  <c r="H538" i="1"/>
  <c r="AV7" i="5" l="1"/>
  <c r="AS7" i="5"/>
  <c r="AP7" i="5"/>
  <c r="AJ7" i="5"/>
  <c r="D524" i="1" l="1"/>
  <c r="E518" i="1"/>
  <c r="F518" i="1" s="1"/>
  <c r="M377" i="1"/>
  <c r="M360" i="1"/>
  <c r="M343" i="1"/>
  <c r="M326" i="1"/>
  <c r="M309" i="1"/>
  <c r="H377" i="1"/>
  <c r="H360" i="1"/>
  <c r="H343" i="1"/>
  <c r="H326" i="1"/>
  <c r="H309" i="1"/>
  <c r="S391" i="1"/>
  <c r="S390" i="1"/>
  <c r="S389" i="1"/>
  <c r="S388" i="1"/>
  <c r="S387" i="1"/>
  <c r="S386" i="1"/>
  <c r="AV12" i="5" s="1"/>
  <c r="S385" i="1"/>
  <c r="S383" i="1"/>
  <c r="AV11" i="5" s="1"/>
  <c r="S382" i="1"/>
  <c r="AV10" i="5" s="1"/>
  <c r="S381" i="1"/>
  <c r="AV9" i="5" s="1"/>
  <c r="S380" i="1"/>
  <c r="S379" i="1"/>
  <c r="S374" i="1"/>
  <c r="S373" i="1"/>
  <c r="S372" i="1"/>
  <c r="S371" i="1"/>
  <c r="S370" i="1"/>
  <c r="S369" i="1"/>
  <c r="AS12" i="5" s="1"/>
  <c r="S368" i="1"/>
  <c r="S366" i="1"/>
  <c r="AS11" i="5" s="1"/>
  <c r="S365" i="1"/>
  <c r="AS10" i="5" s="1"/>
  <c r="S364" i="1"/>
  <c r="AS9" i="5" s="1"/>
  <c r="S363" i="1"/>
  <c r="S362" i="1"/>
  <c r="S357" i="1"/>
  <c r="S356" i="1"/>
  <c r="S355" i="1"/>
  <c r="S354" i="1"/>
  <c r="S353" i="1"/>
  <c r="S352" i="1"/>
  <c r="AP12" i="5" s="1"/>
  <c r="S351" i="1"/>
  <c r="S349" i="1"/>
  <c r="AP11" i="5" s="1"/>
  <c r="S348" i="1"/>
  <c r="AP10" i="5" s="1"/>
  <c r="S347" i="1"/>
  <c r="AP9" i="5" s="1"/>
  <c r="S346" i="1"/>
  <c r="S345" i="1"/>
  <c r="S340" i="1"/>
  <c r="S339" i="1"/>
  <c r="S338" i="1"/>
  <c r="S337" i="1"/>
  <c r="S336" i="1"/>
  <c r="S335" i="1"/>
  <c r="AM12" i="5" s="1"/>
  <c r="S334" i="1"/>
  <c r="S332" i="1"/>
  <c r="AM11" i="5" s="1"/>
  <c r="S331" i="1"/>
  <c r="AM10" i="5" s="1"/>
  <c r="S330" i="1"/>
  <c r="AM9" i="5" s="1"/>
  <c r="S329" i="1"/>
  <c r="S328" i="1"/>
  <c r="S323" i="1"/>
  <c r="S322" i="1"/>
  <c r="S321" i="1"/>
  <c r="S320" i="1"/>
  <c r="S319" i="1"/>
  <c r="S318" i="1"/>
  <c r="AJ12" i="5" s="1"/>
  <c r="S317" i="1"/>
  <c r="S315" i="1"/>
  <c r="AJ11" i="5" s="1"/>
  <c r="S314" i="1"/>
  <c r="AJ10" i="5" s="1"/>
  <c r="S313" i="1"/>
  <c r="AJ9" i="5" s="1"/>
  <c r="S312" i="1"/>
  <c r="S311" i="1"/>
  <c r="S623" i="1"/>
  <c r="S610" i="1"/>
  <c r="F3" i="25" s="1"/>
  <c r="S609" i="1"/>
  <c r="F3" i="24" s="1"/>
  <c r="S613" i="1"/>
  <c r="F4" i="36" s="1"/>
  <c r="S608" i="1"/>
  <c r="S607" i="1"/>
  <c r="S604" i="1"/>
  <c r="S603" i="1"/>
  <c r="T568" i="1"/>
  <c r="G8" i="16" s="1"/>
  <c r="S568" i="1"/>
  <c r="F8" i="16" s="1"/>
  <c r="R568" i="1"/>
  <c r="E8" i="16" s="1"/>
  <c r="S495" i="1"/>
  <c r="S494" i="1"/>
  <c r="S493" i="1"/>
  <c r="S492" i="1"/>
  <c r="S491" i="1"/>
  <c r="S490" i="1"/>
  <c r="S480" i="1"/>
  <c r="S470" i="1"/>
  <c r="S460" i="1"/>
  <c r="S440" i="1"/>
  <c r="S415" i="1"/>
  <c r="S300" i="1"/>
  <c r="S298" i="1"/>
  <c r="S297" i="1"/>
  <c r="S296" i="1"/>
  <c r="S295" i="1"/>
  <c r="S294" i="1"/>
  <c r="S280" i="1"/>
  <c r="S270" i="1"/>
  <c r="S260" i="1"/>
  <c r="S250" i="1"/>
  <c r="S230" i="1"/>
  <c r="S220" i="1"/>
  <c r="S210" i="1"/>
  <c r="S200" i="1"/>
  <c r="S199" i="1"/>
  <c r="S198" i="1"/>
  <c r="S196" i="1"/>
  <c r="S195" i="1"/>
  <c r="S194" i="1"/>
  <c r="S193" i="1"/>
  <c r="S192" i="1"/>
  <c r="S170" i="1"/>
  <c r="S160" i="1"/>
  <c r="S150" i="1"/>
  <c r="U108" i="1"/>
  <c r="T108" i="1"/>
  <c r="S108" i="1"/>
  <c r="R108" i="1"/>
  <c r="Q108" i="1"/>
  <c r="P108" i="1"/>
  <c r="O108" i="1"/>
  <c r="N108" i="1"/>
  <c r="M108" i="1"/>
  <c r="L108" i="1"/>
  <c r="K108" i="1"/>
  <c r="J108" i="1"/>
  <c r="I108" i="1"/>
  <c r="H108" i="1"/>
  <c r="G108" i="1"/>
  <c r="F108" i="1"/>
  <c r="E108" i="1"/>
  <c r="D108" i="1"/>
  <c r="E67" i="1"/>
  <c r="M67" i="1"/>
  <c r="AJ13" i="5" l="1"/>
  <c r="AJ16" i="5" s="1"/>
  <c r="AJ17" i="5" s="1"/>
  <c r="AJ18" i="5" s="1"/>
  <c r="AI19" i="5" s="1"/>
  <c r="AI23" i="5" s="1"/>
  <c r="AM13" i="5"/>
  <c r="AM16" i="5" s="1"/>
  <c r="AM17" i="5" s="1"/>
  <c r="AM18" i="5" s="1"/>
  <c r="AL19" i="5" s="1"/>
  <c r="AL23" i="5" s="1"/>
  <c r="AP13" i="5"/>
  <c r="AP16" i="5" s="1"/>
  <c r="AP17" i="5" s="1"/>
  <c r="AP18" i="5" s="1"/>
  <c r="AO19" i="5" s="1"/>
  <c r="AO23" i="5" s="1"/>
  <c r="AS13" i="5"/>
  <c r="AS16" i="5" s="1"/>
  <c r="AS17" i="5" s="1"/>
  <c r="AS18" i="5" s="1"/>
  <c r="AR19" i="5" s="1"/>
  <c r="AR23" i="5" s="1"/>
  <c r="AV13" i="5"/>
  <c r="AV16" i="5" s="1"/>
  <c r="AV17" i="5" s="1"/>
  <c r="AV18" i="5" s="1"/>
  <c r="AU19" i="5" s="1"/>
  <c r="AU23" i="5" s="1"/>
  <c r="G7" i="5"/>
  <c r="G6" i="5"/>
  <c r="Q67" i="1" l="1"/>
  <c r="I67" i="1"/>
  <c r="K67" i="1" l="1"/>
  <c r="G67" i="1"/>
  <c r="S67" i="1"/>
  <c r="O67" i="1"/>
  <c r="G3" i="5" l="1"/>
  <c r="F6" i="5" l="1"/>
  <c r="AV6" i="5"/>
  <c r="AJ6" i="5"/>
  <c r="X6" i="5"/>
  <c r="AS6" i="5"/>
  <c r="AG6" i="5"/>
  <c r="U6" i="5"/>
  <c r="AP6" i="5"/>
  <c r="AD6" i="5"/>
  <c r="R6" i="5"/>
  <c r="AM6" i="5"/>
  <c r="AA6" i="5"/>
  <c r="O6" i="5"/>
  <c r="I6" i="5"/>
  <c r="L6" i="5"/>
  <c r="M606" i="1"/>
  <c r="M602" i="1"/>
  <c r="F606" i="1"/>
  <c r="F602" i="1"/>
  <c r="M584" i="1"/>
  <c r="E584" i="1"/>
  <c r="T565" i="1"/>
  <c r="G5" i="16" s="1"/>
  <c r="S565" i="1"/>
  <c r="F5" i="16" s="1"/>
  <c r="R565" i="1"/>
  <c r="E5" i="16" s="1"/>
  <c r="F562" i="1"/>
  <c r="I562" i="1"/>
  <c r="M554" i="1"/>
  <c r="T557" i="1"/>
  <c r="T556" i="1"/>
  <c r="S557" i="1"/>
  <c r="S556" i="1"/>
  <c r="F554" i="1"/>
  <c r="M521" i="1"/>
  <c r="E521" i="1"/>
  <c r="M500" i="1"/>
  <c r="E500" i="1"/>
  <c r="M429" i="1"/>
  <c r="F429" i="1"/>
  <c r="S435" i="1"/>
  <c r="S439" i="1"/>
  <c r="S441" i="1"/>
  <c r="S442" i="1"/>
  <c r="S445" i="1"/>
  <c r="S449" i="1"/>
  <c r="S450" i="1"/>
  <c r="S451" i="1"/>
  <c r="S452" i="1"/>
  <c r="S455" i="1"/>
  <c r="S459" i="1"/>
  <c r="S461" i="1"/>
  <c r="S462" i="1"/>
  <c r="S463" i="1"/>
  <c r="S464" i="1"/>
  <c r="S465" i="1"/>
  <c r="S466" i="1"/>
  <c r="S467" i="1"/>
  <c r="S468" i="1"/>
  <c r="S469" i="1"/>
  <c r="S471" i="1"/>
  <c r="S472" i="1"/>
  <c r="S473" i="1"/>
  <c r="S474" i="1"/>
  <c r="S475" i="1"/>
  <c r="S476" i="1"/>
  <c r="S477" i="1"/>
  <c r="S478" i="1"/>
  <c r="S479" i="1"/>
  <c r="S481" i="1"/>
  <c r="S482" i="1"/>
  <c r="S483" i="1"/>
  <c r="S484" i="1"/>
  <c r="S485" i="1"/>
  <c r="S486" i="1"/>
  <c r="S487" i="1"/>
  <c r="S488" i="1"/>
  <c r="S489" i="1"/>
  <c r="S432" i="1"/>
  <c r="S422" i="1"/>
  <c r="S421" i="1"/>
  <c r="S419" i="1"/>
  <c r="S418" i="1"/>
  <c r="S407" i="1"/>
  <c r="S408" i="1"/>
  <c r="S409" i="1"/>
  <c r="S410" i="1"/>
  <c r="S411" i="1"/>
  <c r="S412" i="1"/>
  <c r="S413" i="1"/>
  <c r="S414" i="1"/>
  <c r="S416" i="1"/>
  <c r="S406" i="1"/>
  <c r="M404" i="1"/>
  <c r="H404" i="1"/>
  <c r="S301" i="1"/>
  <c r="S302" i="1"/>
  <c r="S303" i="1"/>
  <c r="S304" i="1"/>
  <c r="S305" i="1"/>
  <c r="S306" i="1"/>
  <c r="M292" i="1"/>
  <c r="H292" i="1"/>
  <c r="S284" i="1"/>
  <c r="S285" i="1"/>
  <c r="S286" i="1"/>
  <c r="S287" i="1"/>
  <c r="S288" i="1"/>
  <c r="S289" i="1"/>
  <c r="S283" i="1"/>
  <c r="S278" i="1"/>
  <c r="S279" i="1"/>
  <c r="S281" i="1"/>
  <c r="S277" i="1"/>
  <c r="M275" i="1"/>
  <c r="H275" i="1"/>
  <c r="S267" i="1"/>
  <c r="S268" i="1"/>
  <c r="S269" i="1"/>
  <c r="S271" i="1"/>
  <c r="S272" i="1"/>
  <c r="S266" i="1"/>
  <c r="S261" i="1"/>
  <c r="S262" i="1"/>
  <c r="S263" i="1"/>
  <c r="S264" i="1"/>
  <c r="M258" i="1"/>
  <c r="H258" i="1"/>
  <c r="S251" i="1"/>
  <c r="S252" i="1"/>
  <c r="S253" i="1"/>
  <c r="S254" i="1"/>
  <c r="S255" i="1"/>
  <c r="S249" i="1"/>
  <c r="S244" i="1"/>
  <c r="S245" i="1"/>
  <c r="S246" i="1"/>
  <c r="S247" i="1"/>
  <c r="S243" i="1"/>
  <c r="M241" i="1"/>
  <c r="H241" i="1"/>
  <c r="S233" i="1"/>
  <c r="S234" i="1"/>
  <c r="S235" i="1"/>
  <c r="S236" i="1"/>
  <c r="S237" i="1"/>
  <c r="S238" i="1"/>
  <c r="S232" i="1"/>
  <c r="S227" i="1"/>
  <c r="S228" i="1"/>
  <c r="S229" i="1"/>
  <c r="S226" i="1"/>
  <c r="M224" i="1"/>
  <c r="H224" i="1"/>
  <c r="S216" i="1"/>
  <c r="S217" i="1"/>
  <c r="S218" i="1"/>
  <c r="S219" i="1"/>
  <c r="S221" i="1"/>
  <c r="S215" i="1"/>
  <c r="S211" i="1"/>
  <c r="S212" i="1"/>
  <c r="S213" i="1"/>
  <c r="S209" i="1"/>
  <c r="M207" i="1"/>
  <c r="H207" i="1"/>
  <c r="S201" i="1"/>
  <c r="S202" i="1"/>
  <c r="S203" i="1"/>
  <c r="S204" i="1"/>
  <c r="M190" i="1"/>
  <c r="H190" i="1"/>
  <c r="S182" i="1"/>
  <c r="S183" i="1"/>
  <c r="S184" i="1"/>
  <c r="S185" i="1"/>
  <c r="S186" i="1"/>
  <c r="S187" i="1"/>
  <c r="S181" i="1"/>
  <c r="S176" i="1"/>
  <c r="S177" i="1"/>
  <c r="S178" i="1"/>
  <c r="S179" i="1"/>
  <c r="S175" i="1"/>
  <c r="M173" i="1"/>
  <c r="H173" i="1"/>
  <c r="S165" i="1"/>
  <c r="S166" i="1"/>
  <c r="S167" i="1"/>
  <c r="S168" i="1"/>
  <c r="S169" i="1"/>
  <c r="S164" i="1"/>
  <c r="S159" i="1"/>
  <c r="S161" i="1"/>
  <c r="S162" i="1"/>
  <c r="S158" i="1"/>
  <c r="M156" i="1"/>
  <c r="H156" i="1"/>
  <c r="M139" i="1"/>
  <c r="H139" i="1"/>
  <c r="M17" i="16" l="1"/>
  <c r="P17" i="16" s="1"/>
  <c r="K17" i="16"/>
  <c r="N17" i="16" s="1"/>
  <c r="L17" i="16"/>
  <c r="O17" i="16" s="1"/>
  <c r="K16" i="16"/>
  <c r="N16" i="16" s="1"/>
  <c r="L16" i="16"/>
  <c r="O16" i="16" s="1"/>
  <c r="M16" i="16"/>
  <c r="P16" i="16" s="1"/>
  <c r="L15" i="16"/>
  <c r="O15" i="16" s="1"/>
  <c r="K15" i="16"/>
  <c r="N15" i="16" s="1"/>
  <c r="M15" i="16"/>
  <c r="P15" i="16" s="1"/>
  <c r="K19" i="16"/>
  <c r="N19" i="16" s="1"/>
  <c r="L19" i="16"/>
  <c r="O19" i="16" s="1"/>
  <c r="M19" i="16"/>
  <c r="P19" i="16" s="1"/>
  <c r="M18" i="16"/>
  <c r="P18" i="16" s="1"/>
  <c r="L18" i="16"/>
  <c r="O18" i="16" s="1"/>
  <c r="K18" i="16"/>
  <c r="N18" i="16" s="1"/>
  <c r="F129" i="1"/>
  <c r="M129" i="1"/>
  <c r="M125" i="1"/>
  <c r="F125" i="1"/>
  <c r="M110" i="1"/>
  <c r="D110" i="1"/>
  <c r="M90" i="1"/>
  <c r="D90" i="1"/>
  <c r="M74" i="1"/>
  <c r="F74" i="1"/>
  <c r="M49" i="1"/>
  <c r="E49" i="1"/>
  <c r="S148" i="1"/>
  <c r="S149" i="1"/>
  <c r="S151" i="1"/>
  <c r="S152" i="1"/>
  <c r="S153" i="1"/>
  <c r="S147" i="1"/>
  <c r="S142" i="1"/>
  <c r="S143" i="1"/>
  <c r="S144" i="1"/>
  <c r="S145" i="1"/>
  <c r="S141" i="1"/>
  <c r="C9" i="26" l="1"/>
  <c r="J14" i="5" l="1"/>
  <c r="F14" i="5"/>
  <c r="H14" i="5" l="1"/>
  <c r="E14" i="5"/>
  <c r="I14" i="5"/>
  <c r="F27" i="5" s="1"/>
  <c r="AG8" i="5" l="1"/>
  <c r="AD8" i="5"/>
  <c r="AA8" i="5"/>
  <c r="X8" i="5"/>
  <c r="U8" i="5"/>
  <c r="R8" i="5"/>
  <c r="O8" i="5"/>
  <c r="L8" i="5"/>
  <c r="I8" i="5"/>
  <c r="F8" i="5"/>
  <c r="F4" i="8" l="1"/>
  <c r="T524" i="1" l="1"/>
  <c r="L524" i="1"/>
  <c r="E4" i="8" l="1"/>
  <c r="C10" i="26" l="1"/>
  <c r="M88" i="1" l="1"/>
  <c r="M87" i="1"/>
  <c r="S621" i="1" l="1"/>
  <c r="S622" i="1"/>
  <c r="S624" i="1"/>
  <c r="S625" i="1"/>
  <c r="S626" i="1"/>
  <c r="S620" i="1"/>
  <c r="D2" i="11" l="1"/>
  <c r="D35" i="26"/>
  <c r="E21" i="16" l="1"/>
  <c r="E3" i="5"/>
  <c r="E2" i="5"/>
  <c r="C2" i="36" l="1"/>
  <c r="N11" i="36"/>
  <c r="L11" i="36"/>
  <c r="J11" i="36"/>
  <c r="H11" i="36"/>
  <c r="M11" i="36"/>
  <c r="K11" i="36"/>
  <c r="I11" i="36"/>
  <c r="G11" i="36"/>
  <c r="F11" i="36"/>
  <c r="E11" i="36"/>
  <c r="N10" i="36"/>
  <c r="M10" i="36"/>
  <c r="L10" i="36"/>
  <c r="K10" i="36"/>
  <c r="J10" i="36"/>
  <c r="I10" i="36"/>
  <c r="H10" i="36"/>
  <c r="G10" i="36"/>
  <c r="F10" i="36"/>
  <c r="E10" i="36"/>
  <c r="N7" i="36"/>
  <c r="M7" i="36"/>
  <c r="L7" i="36"/>
  <c r="K7" i="36"/>
  <c r="J7" i="36"/>
  <c r="I7" i="36"/>
  <c r="H7" i="36"/>
  <c r="G7" i="36"/>
  <c r="N13" i="36" l="1"/>
  <c r="L13" i="36"/>
  <c r="G13" i="36"/>
  <c r="H13" i="36"/>
  <c r="M13" i="36"/>
  <c r="K13" i="36"/>
  <c r="I13" i="36"/>
  <c r="J13" i="36"/>
  <c r="E13" i="36"/>
  <c r="F13" i="36"/>
  <c r="E8" i="32" l="1"/>
  <c r="E10" i="32" s="1"/>
  <c r="C2" i="32" l="1"/>
  <c r="F12" i="11" l="1"/>
  <c r="F10" i="11"/>
  <c r="I65" i="38" s="1"/>
  <c r="F11" i="11"/>
  <c r="F9" i="11"/>
  <c r="F13" i="11" l="1"/>
  <c r="V13" i="24"/>
  <c r="T13" i="24"/>
  <c r="R13" i="24"/>
  <c r="P13" i="24"/>
  <c r="O13" i="24"/>
  <c r="N13" i="24"/>
  <c r="M13" i="24"/>
  <c r="L13" i="24"/>
  <c r="K13" i="24"/>
  <c r="J13" i="24"/>
  <c r="I13" i="24"/>
  <c r="H13" i="24"/>
  <c r="G13" i="24"/>
  <c r="V13" i="25"/>
  <c r="U13" i="25"/>
  <c r="T13" i="25"/>
  <c r="S13" i="25"/>
  <c r="R13" i="25"/>
  <c r="Q13" i="25"/>
  <c r="P13" i="25"/>
  <c r="O13" i="25"/>
  <c r="N13" i="25"/>
  <c r="M13" i="25"/>
  <c r="L13" i="25"/>
  <c r="K13" i="25"/>
  <c r="J13" i="25"/>
  <c r="I13" i="25"/>
  <c r="H13" i="25"/>
  <c r="F13" i="25"/>
  <c r="E13" i="25"/>
  <c r="G13" i="25"/>
  <c r="H11" i="25" l="1"/>
  <c r="G11" i="25"/>
  <c r="V12" i="25"/>
  <c r="T12" i="25"/>
  <c r="R12" i="25"/>
  <c r="P12" i="25"/>
  <c r="N12" i="25"/>
  <c r="L12" i="25"/>
  <c r="J12" i="25"/>
  <c r="H12" i="25"/>
  <c r="E12" i="25"/>
  <c r="F12" i="25"/>
  <c r="U12" i="25"/>
  <c r="S12" i="25"/>
  <c r="Q12" i="25"/>
  <c r="O12" i="25"/>
  <c r="M12" i="25"/>
  <c r="K12" i="25"/>
  <c r="I12" i="25"/>
  <c r="G12" i="25"/>
  <c r="U11" i="25"/>
  <c r="U15" i="25" s="1"/>
  <c r="S11" i="25"/>
  <c r="S15" i="25" s="1"/>
  <c r="Q11" i="25"/>
  <c r="Q15" i="25" s="1"/>
  <c r="O11" i="25"/>
  <c r="O15" i="25" s="1"/>
  <c r="M11" i="25"/>
  <c r="M15" i="25" s="1"/>
  <c r="K11" i="25"/>
  <c r="K15" i="25" s="1"/>
  <c r="I11" i="25"/>
  <c r="V11" i="25"/>
  <c r="T11" i="25"/>
  <c r="R11" i="25"/>
  <c r="P11" i="25"/>
  <c r="N11" i="25"/>
  <c r="L11" i="25"/>
  <c r="J11" i="25"/>
  <c r="W10" i="25"/>
  <c r="X10" i="25" s="1"/>
  <c r="U10" i="25"/>
  <c r="V10" i="25" s="1"/>
  <c r="S10" i="25"/>
  <c r="T10" i="25" s="1"/>
  <c r="Q10" i="25"/>
  <c r="R10" i="25" s="1"/>
  <c r="O10" i="25"/>
  <c r="P10" i="25" s="1"/>
  <c r="M10" i="25"/>
  <c r="N10" i="25" s="1"/>
  <c r="K10" i="25"/>
  <c r="L10" i="25" s="1"/>
  <c r="I10" i="25"/>
  <c r="J10" i="25" s="1"/>
  <c r="G10" i="25"/>
  <c r="H10" i="25" s="1"/>
  <c r="W9" i="25"/>
  <c r="X9" i="25" s="1"/>
  <c r="U9" i="25"/>
  <c r="V9" i="25" s="1"/>
  <c r="S9" i="25"/>
  <c r="T9" i="25" s="1"/>
  <c r="Q9" i="25"/>
  <c r="R9" i="25" s="1"/>
  <c r="O9" i="25"/>
  <c r="P9" i="25" s="1"/>
  <c r="M9" i="25"/>
  <c r="N9" i="25" s="1"/>
  <c r="K9" i="25"/>
  <c r="L9" i="25" s="1"/>
  <c r="I9" i="25"/>
  <c r="J9" i="25" s="1"/>
  <c r="G9" i="25"/>
  <c r="H9" i="25" s="1"/>
  <c r="E13" i="24"/>
  <c r="V12" i="24"/>
  <c r="T12" i="24"/>
  <c r="R12" i="24"/>
  <c r="P12" i="24"/>
  <c r="N12" i="24"/>
  <c r="L12" i="24"/>
  <c r="J12" i="24"/>
  <c r="H12" i="24"/>
  <c r="V11" i="24"/>
  <c r="V15" i="24" s="1"/>
  <c r="I15" i="25" l="1"/>
  <c r="P15" i="25"/>
  <c r="J15" i="25"/>
  <c r="R15" i="25"/>
  <c r="N15" i="25"/>
  <c r="V15" i="25"/>
  <c r="G15" i="25"/>
  <c r="L15" i="25"/>
  <c r="T15" i="25"/>
  <c r="H15" i="25"/>
  <c r="T11" i="24"/>
  <c r="T15" i="24" s="1"/>
  <c r="R11" i="24"/>
  <c r="R15" i="24" s="1"/>
  <c r="P11" i="24"/>
  <c r="P15" i="24" s="1"/>
  <c r="N11" i="24"/>
  <c r="N15" i="24" s="1"/>
  <c r="L11" i="24"/>
  <c r="L15" i="24" s="1"/>
  <c r="J11" i="24"/>
  <c r="J15" i="24" s="1"/>
  <c r="H11" i="24"/>
  <c r="H15" i="24" s="1"/>
  <c r="U11" i="24"/>
  <c r="U15" i="24" s="1"/>
  <c r="S11" i="24"/>
  <c r="S15" i="24" s="1"/>
  <c r="Q11" i="24"/>
  <c r="Q15" i="24" s="1"/>
  <c r="O11" i="24"/>
  <c r="O15" i="24" s="1"/>
  <c r="M11" i="24"/>
  <c r="M15" i="24" s="1"/>
  <c r="K11" i="24"/>
  <c r="K15" i="24" s="1"/>
  <c r="I11" i="24"/>
  <c r="I15" i="24" s="1"/>
  <c r="G11" i="24"/>
  <c r="G15" i="24" s="1"/>
  <c r="X10" i="24"/>
  <c r="W10" i="24"/>
  <c r="V10" i="24"/>
  <c r="U10" i="24"/>
  <c r="T10" i="24"/>
  <c r="S10" i="24"/>
  <c r="R10" i="24"/>
  <c r="Q10" i="24"/>
  <c r="P10" i="24"/>
  <c r="O10" i="24"/>
  <c r="N10" i="24"/>
  <c r="M10" i="24"/>
  <c r="L10" i="24"/>
  <c r="K10" i="24"/>
  <c r="J10" i="24"/>
  <c r="I10" i="24"/>
  <c r="H10" i="24"/>
  <c r="G10" i="24"/>
  <c r="X9" i="24"/>
  <c r="W9" i="24"/>
  <c r="V9" i="24"/>
  <c r="U9" i="24"/>
  <c r="T9" i="24"/>
  <c r="S9" i="24"/>
  <c r="R9" i="24"/>
  <c r="Q9" i="24"/>
  <c r="P9" i="24"/>
  <c r="O9" i="24"/>
  <c r="N9" i="24"/>
  <c r="M9" i="24"/>
  <c r="L9" i="24"/>
  <c r="K9" i="24"/>
  <c r="J9" i="24"/>
  <c r="I9" i="24"/>
  <c r="H9" i="24"/>
  <c r="G9" i="24"/>
  <c r="X7" i="24"/>
  <c r="V7" i="24"/>
  <c r="T7" i="24"/>
  <c r="R7" i="24"/>
  <c r="P7" i="24"/>
  <c r="L7" i="24"/>
  <c r="AF8" i="5" l="1"/>
  <c r="AC8" i="5"/>
  <c r="Z8" i="5"/>
  <c r="W8" i="5"/>
  <c r="T8" i="5"/>
  <c r="Q8" i="5"/>
  <c r="N8" i="5"/>
  <c r="AH7" i="5"/>
  <c r="AE7" i="5"/>
  <c r="AB7" i="5"/>
  <c r="Y7" i="5"/>
  <c r="V7" i="5"/>
  <c r="P7" i="5"/>
  <c r="C8" i="26"/>
  <c r="D37" i="26"/>
  <c r="E37" i="26"/>
  <c r="E35" i="26"/>
  <c r="D34" i="26"/>
  <c r="E34" i="26"/>
  <c r="C11" i="26"/>
  <c r="C6" i="26"/>
  <c r="C5" i="26"/>
  <c r="C4" i="26"/>
  <c r="Z21" i="5" l="1"/>
  <c r="Z6" i="5"/>
  <c r="AC21" i="5"/>
  <c r="AC6" i="5"/>
  <c r="AF21" i="5"/>
  <c r="AF6" i="5"/>
  <c r="Q6" i="5"/>
  <c r="U7" i="5"/>
  <c r="W7" i="5"/>
  <c r="AC7" i="5"/>
  <c r="N7" i="5"/>
  <c r="AA7" i="5"/>
  <c r="AG7" i="5"/>
  <c r="AF7" i="5"/>
  <c r="AD7" i="5"/>
  <c r="Z7" i="5"/>
  <c r="X7" i="5"/>
  <c r="T7" i="5"/>
  <c r="O7" i="5"/>
  <c r="M14" i="16" l="1"/>
  <c r="P14" i="16" s="1"/>
  <c r="L14" i="16"/>
  <c r="O14" i="16" s="1"/>
  <c r="K14" i="16"/>
  <c r="N14" i="16" s="1"/>
  <c r="L13" i="16"/>
  <c r="O13" i="16" s="1"/>
  <c r="K13" i="16"/>
  <c r="N13" i="16" s="1"/>
  <c r="M13" i="16"/>
  <c r="P13" i="16" s="1"/>
  <c r="K12" i="16"/>
  <c r="N12" i="16" s="1"/>
  <c r="M12" i="16"/>
  <c r="P12" i="16" s="1"/>
  <c r="L12" i="16"/>
  <c r="O12" i="16" s="1"/>
  <c r="K8" i="5"/>
  <c r="H8" i="5"/>
  <c r="E8" i="5"/>
  <c r="E6" i="5" s="1"/>
  <c r="M7" i="5"/>
  <c r="J7" i="5"/>
  <c r="E28" i="16"/>
  <c r="E27" i="16"/>
  <c r="F8" i="11"/>
  <c r="E8" i="11"/>
  <c r="F7" i="11"/>
  <c r="E7" i="11"/>
  <c r="F6" i="11"/>
  <c r="M75" i="1"/>
  <c r="F75" i="1"/>
  <c r="E6" i="11"/>
  <c r="F11" i="25"/>
  <c r="F15" i="25" s="1"/>
  <c r="E11" i="25"/>
  <c r="E15" i="25" s="1"/>
  <c r="F13" i="24"/>
  <c r="F12" i="24"/>
  <c r="F11" i="24"/>
  <c r="E12" i="24"/>
  <c r="E11" i="24"/>
  <c r="E9" i="25"/>
  <c r="F9" i="25" s="1"/>
  <c r="E10" i="25"/>
  <c r="F10" i="25" s="1"/>
  <c r="W7" i="25"/>
  <c r="X7" i="25" s="1"/>
  <c r="U7" i="25"/>
  <c r="V7" i="25" s="1"/>
  <c r="S7" i="25"/>
  <c r="T7" i="25" s="1"/>
  <c r="Q7" i="25"/>
  <c r="R7" i="25" s="1"/>
  <c r="O7" i="25"/>
  <c r="P7" i="25" s="1"/>
  <c r="K7" i="25"/>
  <c r="L7" i="25" s="1"/>
  <c r="I7" i="25"/>
  <c r="J7" i="25" s="1"/>
  <c r="G7" i="25"/>
  <c r="H7" i="25" s="1"/>
  <c r="E2" i="25"/>
  <c r="F10" i="24"/>
  <c r="F9" i="24"/>
  <c r="E10" i="24"/>
  <c r="E9" i="24"/>
  <c r="W7" i="24"/>
  <c r="U7" i="24"/>
  <c r="S7" i="24"/>
  <c r="Q7" i="24"/>
  <c r="O7" i="24"/>
  <c r="K7" i="24"/>
  <c r="J7" i="24"/>
  <c r="I7" i="24"/>
  <c r="H7" i="24"/>
  <c r="G7" i="24"/>
  <c r="E2" i="24"/>
  <c r="K7" i="5" l="1"/>
  <c r="E7" i="5"/>
  <c r="H7" i="5"/>
  <c r="I7" i="5"/>
  <c r="L7" i="5"/>
  <c r="F7" i="5"/>
  <c r="F15" i="24" l="1"/>
  <c r="E15" i="24"/>
  <c r="K25" i="7" l="1"/>
  <c r="S612" i="1" l="1"/>
  <c r="F21" i="16" s="1"/>
  <c r="F3" i="5" l="1"/>
  <c r="F8" i="32"/>
  <c r="F10" i="32" s="1"/>
  <c r="E11" i="32" s="1"/>
  <c r="D7" i="3"/>
  <c r="P524" i="1"/>
  <c r="H524" i="1"/>
  <c r="C3" i="36" l="1"/>
  <c r="B7" i="36" s="1"/>
  <c r="C4" i="32"/>
  <c r="E8" i="26"/>
  <c r="D4" i="25"/>
  <c r="D3" i="11"/>
  <c r="D4" i="24"/>
  <c r="AN25" i="5" l="1"/>
  <c r="AW25" i="5"/>
  <c r="AT25" i="5"/>
  <c r="S25" i="5"/>
  <c r="AQ25" i="5"/>
  <c r="Q25" i="5"/>
  <c r="AK25" i="5"/>
  <c r="AO25" i="5"/>
  <c r="AV25" i="5"/>
  <c r="AP25" i="5"/>
  <c r="R25" i="5"/>
  <c r="AU25" i="5"/>
  <c r="AS25" i="5"/>
  <c r="AR25" i="5"/>
  <c r="AI25" i="5"/>
  <c r="AL25" i="5"/>
  <c r="AM25" i="5"/>
  <c r="AJ25" i="5"/>
  <c r="G25" i="5"/>
  <c r="AB25" i="5"/>
  <c r="AH25" i="5"/>
  <c r="Y25" i="5"/>
  <c r="P25" i="5"/>
  <c r="AE25" i="5"/>
  <c r="V25" i="5"/>
  <c r="X25" i="5"/>
  <c r="AA25" i="5"/>
  <c r="N25" i="5"/>
  <c r="O25" i="5"/>
  <c r="AD25" i="5"/>
  <c r="Z25" i="5"/>
  <c r="U25" i="5"/>
  <c r="T25" i="5"/>
  <c r="AG25" i="5"/>
  <c r="AF25" i="5"/>
  <c r="W25" i="5"/>
  <c r="AC25" i="5"/>
  <c r="J25" i="5"/>
  <c r="M25" i="5"/>
  <c r="F25" i="5"/>
  <c r="I25" i="5"/>
  <c r="K25" i="5"/>
  <c r="H25" i="5"/>
  <c r="L25" i="5"/>
  <c r="E25" i="5"/>
  <c r="B7" i="25"/>
  <c r="B7" i="24"/>
  <c r="F28" i="16"/>
  <c r="F32" i="16" s="1"/>
  <c r="F27" i="16"/>
  <c r="F24" i="16"/>
  <c r="E24" i="16"/>
  <c r="R566" i="1"/>
  <c r="E6" i="16" s="1"/>
  <c r="S566" i="1"/>
  <c r="F6" i="16" s="1"/>
  <c r="T566" i="1"/>
  <c r="G6" i="16" s="1"/>
  <c r="R567" i="1"/>
  <c r="E7" i="16" s="1"/>
  <c r="S567" i="1"/>
  <c r="F7" i="16" s="1"/>
  <c r="T567" i="1"/>
  <c r="G7" i="16" s="1"/>
  <c r="R569" i="1"/>
  <c r="E9" i="16" s="1"/>
  <c r="S569" i="1"/>
  <c r="F9" i="16" s="1"/>
  <c r="T569" i="1"/>
  <c r="G9" i="16" s="1"/>
  <c r="R570" i="1"/>
  <c r="E10" i="16" s="1"/>
  <c r="S570" i="1"/>
  <c r="F10" i="16" s="1"/>
  <c r="T570" i="1"/>
  <c r="G10" i="16" s="1"/>
  <c r="R571" i="1"/>
  <c r="E11" i="16" s="1"/>
  <c r="S571" i="1"/>
  <c r="F11" i="16" s="1"/>
  <c r="T571" i="1"/>
  <c r="G11" i="16" s="1"/>
  <c r="R572" i="1"/>
  <c r="E12" i="16" s="1"/>
  <c r="S572" i="1"/>
  <c r="F12" i="16" s="1"/>
  <c r="T572" i="1"/>
  <c r="G12" i="16" s="1"/>
  <c r="R573" i="1"/>
  <c r="E13" i="16" s="1"/>
  <c r="S573" i="1"/>
  <c r="F13" i="16" s="1"/>
  <c r="T573" i="1"/>
  <c r="G13" i="16" s="1"/>
  <c r="J9" i="5"/>
  <c r="F26" i="5" l="1"/>
  <c r="M9" i="16"/>
  <c r="P9" i="16" s="1"/>
  <c r="L9" i="16"/>
  <c r="O9" i="16" s="1"/>
  <c r="K9" i="16"/>
  <c r="N9" i="16" s="1"/>
  <c r="L5" i="16"/>
  <c r="O5" i="16" s="1"/>
  <c r="K5" i="16"/>
  <c r="N5" i="16" s="1"/>
  <c r="M5" i="16"/>
  <c r="P5" i="16" s="1"/>
  <c r="F17" i="11"/>
  <c r="D38" i="26" l="1"/>
  <c r="F16" i="11"/>
  <c r="AG12" i="5" l="1"/>
  <c r="AG10" i="5"/>
  <c r="AG9" i="5"/>
  <c r="AD12" i="5"/>
  <c r="AD10" i="5"/>
  <c r="AD9" i="5"/>
  <c r="AA12" i="5"/>
  <c r="AA10" i="5"/>
  <c r="AA9" i="5"/>
  <c r="X12" i="5"/>
  <c r="X10" i="5"/>
  <c r="X9" i="5"/>
  <c r="U12" i="5"/>
  <c r="U10" i="5"/>
  <c r="U9" i="5"/>
  <c r="R12" i="5"/>
  <c r="R10" i="5"/>
  <c r="R9" i="5"/>
  <c r="O12" i="5"/>
  <c r="O10" i="5"/>
  <c r="O9" i="5"/>
  <c r="F10" i="5"/>
  <c r="X11" i="5" l="1"/>
  <c r="X13" i="5" s="1"/>
  <c r="U11" i="5"/>
  <c r="U13" i="5" s="1"/>
  <c r="AG11" i="5"/>
  <c r="AG13" i="5" s="1"/>
  <c r="R11" i="5"/>
  <c r="R13" i="5" s="1"/>
  <c r="AD11" i="5"/>
  <c r="AD13" i="5" s="1"/>
  <c r="O11" i="5"/>
  <c r="O13" i="5" s="1"/>
  <c r="AA11" i="5"/>
  <c r="AA13" i="5" s="1"/>
  <c r="I10" i="5"/>
  <c r="I11" i="5"/>
  <c r="L11" i="5"/>
  <c r="L9" i="5"/>
  <c r="L12" i="5"/>
  <c r="F12" i="5"/>
  <c r="F9" i="5"/>
  <c r="F11" i="5"/>
  <c r="I9" i="5"/>
  <c r="I12" i="5"/>
  <c r="L10" i="5"/>
  <c r="L13" i="5" l="1"/>
  <c r="I13" i="5"/>
  <c r="F13" i="5"/>
  <c r="S524" i="1"/>
  <c r="S539" i="1" s="1"/>
  <c r="T539" i="1" s="1"/>
  <c r="K524" i="1"/>
  <c r="K539" i="1" s="1"/>
  <c r="L539" i="1" s="1"/>
  <c r="F7" i="8" l="1"/>
  <c r="C2" i="16"/>
  <c r="S597" i="1" l="1"/>
  <c r="R597" i="1"/>
  <c r="K597" i="1"/>
  <c r="E26" i="16" s="1"/>
  <c r="J597" i="1"/>
  <c r="E25" i="16" s="1"/>
  <c r="S518" i="1" l="1"/>
  <c r="T518" i="1" s="1"/>
  <c r="Q518" i="1"/>
  <c r="R518" i="1" s="1"/>
  <c r="O518" i="1"/>
  <c r="P518" i="1" s="1"/>
  <c r="M518" i="1"/>
  <c r="N518" i="1" s="1"/>
  <c r="K518" i="1"/>
  <c r="L518" i="1" s="1"/>
  <c r="M80" i="1"/>
  <c r="F24" i="11" l="1"/>
  <c r="D36" i="26"/>
  <c r="F29" i="16"/>
  <c r="F31" i="16" s="1"/>
  <c r="M130" i="1"/>
  <c r="M131" i="1" s="1"/>
  <c r="F20" i="11"/>
  <c r="M77" i="1"/>
  <c r="M81" i="1" s="1"/>
  <c r="F25" i="11" l="1"/>
  <c r="D40" i="26"/>
  <c r="F23" i="11"/>
  <c r="D39" i="26"/>
  <c r="M82" i="1"/>
  <c r="M83" i="1" s="1"/>
  <c r="D41" i="26" l="1"/>
  <c r="F7" i="32"/>
  <c r="F29" i="11"/>
  <c r="I518" i="1" l="1"/>
  <c r="J518" i="1" s="1"/>
  <c r="G518" i="1"/>
  <c r="H518" i="1" s="1"/>
  <c r="AH12" i="5" l="1"/>
  <c r="AH10" i="5"/>
  <c r="AH11" i="5"/>
  <c r="AH9" i="5"/>
  <c r="AF12" i="5"/>
  <c r="AF10" i="5"/>
  <c r="AF11" i="5"/>
  <c r="AF9" i="5"/>
  <c r="AE12" i="5"/>
  <c r="AE10" i="5"/>
  <c r="AE11" i="5"/>
  <c r="AE9" i="5"/>
  <c r="AC12" i="5"/>
  <c r="AC10" i="5"/>
  <c r="AC11" i="5"/>
  <c r="AC9" i="5"/>
  <c r="AB12" i="5"/>
  <c r="AB10" i="5"/>
  <c r="AB11" i="5"/>
  <c r="AB9" i="5"/>
  <c r="Z12" i="5"/>
  <c r="Z10" i="5"/>
  <c r="Z11" i="5"/>
  <c r="Z9" i="5"/>
  <c r="Y12" i="5"/>
  <c r="Y10" i="5"/>
  <c r="Y11" i="5"/>
  <c r="Y9" i="5"/>
  <c r="W12" i="5"/>
  <c r="W11" i="5"/>
  <c r="W10" i="5"/>
  <c r="W9" i="5"/>
  <c r="V12" i="5"/>
  <c r="V10" i="5"/>
  <c r="V11" i="5"/>
  <c r="V9" i="5"/>
  <c r="T12" i="5"/>
  <c r="T10" i="5"/>
  <c r="T11" i="5"/>
  <c r="T9" i="5"/>
  <c r="S12" i="5"/>
  <c r="S10" i="5"/>
  <c r="S11" i="5"/>
  <c r="S9" i="5"/>
  <c r="Q12" i="5"/>
  <c r="Q10" i="5"/>
  <c r="Q11" i="5"/>
  <c r="Q9" i="5"/>
  <c r="N12" i="5"/>
  <c r="P12" i="5"/>
  <c r="P10" i="5"/>
  <c r="P11" i="5"/>
  <c r="P9" i="5"/>
  <c r="N10" i="5"/>
  <c r="N11" i="5"/>
  <c r="N9" i="5"/>
  <c r="K12" i="5"/>
  <c r="M12" i="5"/>
  <c r="M10" i="5"/>
  <c r="M11" i="5"/>
  <c r="M9" i="5"/>
  <c r="K10" i="5"/>
  <c r="K11" i="5"/>
  <c r="K9" i="5"/>
  <c r="H12" i="5"/>
  <c r="H11" i="5"/>
  <c r="H10" i="5"/>
  <c r="H9" i="5"/>
  <c r="AH6" i="5"/>
  <c r="AE6" i="5"/>
  <c r="AB6" i="5"/>
  <c r="Y6" i="5"/>
  <c r="W6" i="5" s="1"/>
  <c r="V6" i="5"/>
  <c r="T6" i="5" s="1"/>
  <c r="P6" i="5"/>
  <c r="N6" i="5" s="1"/>
  <c r="M6" i="5"/>
  <c r="K6" i="5" s="1"/>
  <c r="E12" i="5"/>
  <c r="E11" i="5"/>
  <c r="E10" i="5"/>
  <c r="E9" i="5"/>
  <c r="P13" i="5" l="1"/>
  <c r="O16" i="5" s="1"/>
  <c r="O17" i="5" s="1"/>
  <c r="O18" i="5" s="1"/>
  <c r="Z13" i="5"/>
  <c r="AB13" i="5"/>
  <c r="AC13" i="5"/>
  <c r="AE13" i="5"/>
  <c r="AF13" i="5"/>
  <c r="AH13" i="5"/>
  <c r="H13" i="5"/>
  <c r="Q13" i="5"/>
  <c r="S13" i="5"/>
  <c r="R16" i="5" s="1"/>
  <c r="R17" i="5" s="1"/>
  <c r="R18" i="5" s="1"/>
  <c r="L11" i="16"/>
  <c r="O11" i="16" s="1"/>
  <c r="K11" i="16"/>
  <c r="N11" i="16" s="1"/>
  <c r="M11" i="16"/>
  <c r="P11" i="16" s="1"/>
  <c r="L10" i="16"/>
  <c r="O10" i="16" s="1"/>
  <c r="K10" i="16"/>
  <c r="N10" i="16" s="1"/>
  <c r="M10" i="16"/>
  <c r="P10" i="16" s="1"/>
  <c r="M7" i="16"/>
  <c r="P7" i="16" s="1"/>
  <c r="L7" i="16"/>
  <c r="O7" i="16" s="1"/>
  <c r="K7" i="16"/>
  <c r="N7" i="16" s="1"/>
  <c r="K8" i="16"/>
  <c r="N8" i="16" s="1"/>
  <c r="L8" i="16"/>
  <c r="O8" i="16" s="1"/>
  <c r="M8" i="16"/>
  <c r="P8" i="16" s="1"/>
  <c r="W13" i="5"/>
  <c r="Y13" i="5"/>
  <c r="T13" i="5"/>
  <c r="V13" i="5"/>
  <c r="N13" i="5"/>
  <c r="K13" i="5"/>
  <c r="M13" i="5"/>
  <c r="E12" i="32"/>
  <c r="E13" i="32" s="1"/>
  <c r="E53" i="11" s="1"/>
  <c r="E39" i="26"/>
  <c r="E20" i="11"/>
  <c r="E36" i="26"/>
  <c r="E13" i="5"/>
  <c r="F130" i="1"/>
  <c r="F131" i="1" s="1"/>
  <c r="F77" i="1"/>
  <c r="I539" i="1"/>
  <c r="J539" i="1" s="1"/>
  <c r="N16" i="5" l="1"/>
  <c r="N17" i="5" s="1"/>
  <c r="N18" i="5" s="1"/>
  <c r="N20" i="5" s="1"/>
  <c r="AF16" i="5"/>
  <c r="AF17" i="5" s="1"/>
  <c r="AF18" i="5" s="1"/>
  <c r="AF20" i="5" s="1"/>
  <c r="AG16" i="5"/>
  <c r="AG17" i="5" s="1"/>
  <c r="AG18" i="5" s="1"/>
  <c r="AA16" i="5"/>
  <c r="AA17" i="5" s="1"/>
  <c r="AA18" i="5" s="1"/>
  <c r="Z16" i="5"/>
  <c r="Z17" i="5" s="1"/>
  <c r="Z18" i="5" s="1"/>
  <c r="Z20" i="5" s="1"/>
  <c r="AD16" i="5"/>
  <c r="AD17" i="5" s="1"/>
  <c r="AD18" i="5" s="1"/>
  <c r="AC16" i="5"/>
  <c r="AC17" i="5" s="1"/>
  <c r="AC18" i="5" s="1"/>
  <c r="AC20" i="5" s="1"/>
  <c r="Q16" i="5"/>
  <c r="Q17" i="5" s="1"/>
  <c r="Q18" i="5" s="1"/>
  <c r="Q20" i="5" s="1"/>
  <c r="X16" i="5"/>
  <c r="X17" i="5" s="1"/>
  <c r="X18" i="5" s="1"/>
  <c r="W16" i="5"/>
  <c r="W17" i="5" s="1"/>
  <c r="W18" i="5" s="1"/>
  <c r="W20" i="5" s="1"/>
  <c r="T16" i="5"/>
  <c r="T17" i="5" s="1"/>
  <c r="T18" i="5" s="1"/>
  <c r="T20" i="5" s="1"/>
  <c r="U16" i="5"/>
  <c r="U17" i="5" s="1"/>
  <c r="U18" i="5" s="1"/>
  <c r="N19" i="5"/>
  <c r="K16" i="5"/>
  <c r="K17" i="5" s="1"/>
  <c r="K18" i="5" s="1"/>
  <c r="K20" i="5" s="1"/>
  <c r="L16" i="5"/>
  <c r="L17" i="5" s="1"/>
  <c r="L18" i="5" s="1"/>
  <c r="E23" i="11"/>
  <c r="F82" i="1"/>
  <c r="E29" i="16"/>
  <c r="F80" i="1"/>
  <c r="F81" i="1" s="1"/>
  <c r="C2" i="8"/>
  <c r="F9" i="8"/>
  <c r="F8" i="8"/>
  <c r="F6" i="8"/>
  <c r="AF19" i="5" l="1"/>
  <c r="AF23" i="5" s="1"/>
  <c r="Z19" i="5"/>
  <c r="Z23" i="5" s="1"/>
  <c r="AC19" i="5"/>
  <c r="AC23" i="5" s="1"/>
  <c r="T19" i="5"/>
  <c r="Q19" i="5"/>
  <c r="K19" i="5"/>
  <c r="K23" i="5" s="1"/>
  <c r="W19" i="5"/>
  <c r="T23" i="5"/>
  <c r="T21" i="5"/>
  <c r="N23" i="5"/>
  <c r="N21" i="5"/>
  <c r="E66" i="11"/>
  <c r="E89" i="11"/>
  <c r="E54" i="11"/>
  <c r="E77" i="11"/>
  <c r="E24" i="11"/>
  <c r="E31" i="16"/>
  <c r="D539" i="1"/>
  <c r="N539" i="1" l="1"/>
  <c r="E539" i="1"/>
  <c r="M539" i="1"/>
  <c r="G539" i="1"/>
  <c r="O539" i="1"/>
  <c r="F539" i="1"/>
  <c r="Q23" i="5"/>
  <c r="Q21" i="5"/>
  <c r="K21" i="5"/>
  <c r="W23" i="5"/>
  <c r="W21" i="5"/>
  <c r="E25" i="11"/>
  <c r="E90" i="11" s="1"/>
  <c r="E40" i="26"/>
  <c r="F83" i="1"/>
  <c r="E9" i="8"/>
  <c r="E8" i="8"/>
  <c r="E92" i="11" l="1"/>
  <c r="P539" i="1"/>
  <c r="M78" i="1" s="1"/>
  <c r="F5" i="8" s="1"/>
  <c r="H539" i="1"/>
  <c r="F78" i="1" s="1"/>
  <c r="E67" i="11"/>
  <c r="E41" i="26"/>
  <c r="E7" i="32"/>
  <c r="E78" i="11"/>
  <c r="E83" i="11" l="1"/>
  <c r="F11" i="8"/>
  <c r="F14" i="8" s="1"/>
  <c r="F15" i="8" s="1"/>
  <c r="E5" i="8"/>
  <c r="J6" i="5"/>
  <c r="J10" i="5"/>
  <c r="J12" i="5"/>
  <c r="J11" i="5"/>
  <c r="G41" i="38" l="1"/>
  <c r="K41" i="38" s="1"/>
  <c r="J13" i="5"/>
  <c r="I16" i="5" s="1"/>
  <c r="I17" i="5" s="1"/>
  <c r="I18" i="5" s="1"/>
  <c r="H6" i="5"/>
  <c r="K6" i="16" s="1"/>
  <c r="N6" i="16" s="1"/>
  <c r="N20" i="16" s="1"/>
  <c r="G26" i="5"/>
  <c r="G27" i="5"/>
  <c r="F12" i="8"/>
  <c r="F13" i="8" s="1"/>
  <c r="K42" i="38" l="1"/>
  <c r="H16" i="5"/>
  <c r="H17" i="5" s="1"/>
  <c r="H18" i="5" s="1"/>
  <c r="H20" i="5" s="1"/>
  <c r="M6" i="16"/>
  <c r="P6" i="16" s="1"/>
  <c r="P20" i="16" s="1"/>
  <c r="L6" i="16"/>
  <c r="O6" i="16" s="1"/>
  <c r="O20" i="16" s="1"/>
  <c r="E27" i="5"/>
  <c r="E17" i="11" s="1"/>
  <c r="E26" i="5"/>
  <c r="E16" i="11" s="1"/>
  <c r="K43" i="38" l="1"/>
  <c r="L42" i="38"/>
  <c r="H19" i="5"/>
  <c r="H23" i="5" s="1"/>
  <c r="E23" i="16"/>
  <c r="E32" i="16" s="1"/>
  <c r="E33" i="16" s="1"/>
  <c r="E57" i="11" s="1"/>
  <c r="E58" i="11" s="1"/>
  <c r="E71" i="11" s="1"/>
  <c r="H21" i="5"/>
  <c r="E38" i="26"/>
  <c r="F22" i="11"/>
  <c r="D13" i="7"/>
  <c r="A13" i="7"/>
  <c r="D12" i="7"/>
  <c r="A12" i="7"/>
  <c r="D11" i="7"/>
  <c r="A11" i="7"/>
  <c r="D10" i="7"/>
  <c r="A10" i="7"/>
  <c r="D9" i="7"/>
  <c r="A9" i="7"/>
  <c r="D8" i="7"/>
  <c r="A8" i="7"/>
  <c r="D7" i="7"/>
  <c r="A7" i="7"/>
  <c r="D6" i="7"/>
  <c r="A6" i="7"/>
  <c r="D5" i="7"/>
  <c r="A5" i="7"/>
  <c r="K44" i="38" l="1"/>
  <c r="L43" i="38"/>
  <c r="E84" i="11"/>
  <c r="E93" i="11"/>
  <c r="E6" i="8"/>
  <c r="E7" i="8"/>
  <c r="E11" i="8" s="1"/>
  <c r="K45" i="38" l="1"/>
  <c r="L44" i="38"/>
  <c r="E14" i="8"/>
  <c r="E15" i="8" s="1"/>
  <c r="E12" i="8"/>
  <c r="E13" i="8" s="1"/>
  <c r="G12" i="5"/>
  <c r="G10" i="5"/>
  <c r="G11" i="5"/>
  <c r="G9" i="5"/>
  <c r="H41" i="38" l="1"/>
  <c r="K46" i="38"/>
  <c r="L45" i="38"/>
  <c r="G13" i="5"/>
  <c r="K47" i="38" l="1"/>
  <c r="L46" i="38"/>
  <c r="E22" i="11"/>
  <c r="E16" i="5"/>
  <c r="E17" i="5" s="1"/>
  <c r="F16" i="5"/>
  <c r="E5" i="1"/>
  <c r="E4" i="1"/>
  <c r="E3" i="1"/>
  <c r="K48" i="38" l="1"/>
  <c r="L47" i="38"/>
  <c r="H19" i="1"/>
  <c r="H23" i="1"/>
  <c r="H27" i="1"/>
  <c r="H31" i="1"/>
  <c r="H20" i="1"/>
  <c r="H24" i="1"/>
  <c r="H28" i="1"/>
  <c r="H32" i="1"/>
  <c r="H21" i="1"/>
  <c r="H25" i="1"/>
  <c r="H29" i="1"/>
  <c r="H18" i="1"/>
  <c r="H22" i="1"/>
  <c r="H26" i="1"/>
  <c r="H30" i="1"/>
  <c r="B107" i="1"/>
  <c r="B106" i="1"/>
  <c r="B105" i="1"/>
  <c r="B26" i="1"/>
  <c r="K19" i="1"/>
  <c r="B102" i="1"/>
  <c r="B104" i="1"/>
  <c r="K39" i="1"/>
  <c r="B103" i="1"/>
  <c r="B101" i="1"/>
  <c r="H39" i="1"/>
  <c r="K29" i="1"/>
  <c r="K30" i="1"/>
  <c r="K31" i="1"/>
  <c r="K28" i="1"/>
  <c r="K32" i="1"/>
  <c r="B30" i="1"/>
  <c r="B21" i="1"/>
  <c r="B25" i="1"/>
  <c r="B29" i="1"/>
  <c r="B22" i="1"/>
  <c r="B32" i="1"/>
  <c r="B28" i="1"/>
  <c r="B23" i="1"/>
  <c r="B27" i="1"/>
  <c r="B31" i="1"/>
  <c r="B20" i="1"/>
  <c r="B24" i="1"/>
  <c r="H36" i="1"/>
  <c r="H35" i="1"/>
  <c r="K36" i="1"/>
  <c r="K35" i="1"/>
  <c r="K38" i="1"/>
  <c r="H38" i="1"/>
  <c r="K37" i="1"/>
  <c r="H37" i="1"/>
  <c r="B36" i="1"/>
  <c r="B37" i="1"/>
  <c r="B38" i="1"/>
  <c r="B35" i="1"/>
  <c r="B39" i="1"/>
  <c r="K21" i="1"/>
  <c r="K25" i="1"/>
  <c r="K27" i="1"/>
  <c r="K24" i="1"/>
  <c r="K22" i="1"/>
  <c r="K26" i="1"/>
  <c r="K23" i="1"/>
  <c r="K20" i="1"/>
  <c r="F17" i="5"/>
  <c r="F18" i="5" s="1"/>
  <c r="B98" i="1"/>
  <c r="B94" i="1"/>
  <c r="B97" i="1"/>
  <c r="B93" i="1"/>
  <c r="B100" i="1"/>
  <c r="B96" i="1"/>
  <c r="B99" i="1"/>
  <c r="B95" i="1"/>
  <c r="S50" i="1"/>
  <c r="K50" i="1"/>
  <c r="H16" i="1"/>
  <c r="B15" i="1"/>
  <c r="K18" i="1"/>
  <c r="B562" i="1"/>
  <c r="B500" i="1"/>
  <c r="B521" i="1"/>
  <c r="B49" i="1"/>
  <c r="B18" i="1"/>
  <c r="Q16" i="1"/>
  <c r="K16" i="1"/>
  <c r="I16" i="1"/>
  <c r="F16" i="1"/>
  <c r="B19" i="1"/>
  <c r="E18" i="5"/>
  <c r="E20" i="5" s="1"/>
  <c r="L41" i="38" l="1"/>
  <c r="K49" i="38"/>
  <c r="L48" i="38"/>
  <c r="K33" i="1"/>
  <c r="AG8" i="24"/>
  <c r="AG8" i="25" s="1"/>
  <c r="AG16" i="25" s="1"/>
  <c r="AE8" i="24"/>
  <c r="AE16" i="24" s="1"/>
  <c r="AC8" i="24"/>
  <c r="AC8" i="25" s="1"/>
  <c r="AC16" i="25" s="1"/>
  <c r="H33" i="1"/>
  <c r="I60" i="38" s="1"/>
  <c r="AA8" i="24"/>
  <c r="AA8" i="25" s="1"/>
  <c r="AA16" i="25" s="1"/>
  <c r="B537" i="1"/>
  <c r="B578" i="1"/>
  <c r="B538" i="1"/>
  <c r="B579" i="1"/>
  <c r="B527" i="1"/>
  <c r="B568" i="1"/>
  <c r="B532" i="1"/>
  <c r="B573" i="1"/>
  <c r="B533" i="1"/>
  <c r="B574" i="1"/>
  <c r="B528" i="1"/>
  <c r="B569" i="1"/>
  <c r="B536" i="1"/>
  <c r="B577" i="1"/>
  <c r="B525" i="1"/>
  <c r="B566" i="1"/>
  <c r="B530" i="1"/>
  <c r="B571" i="1"/>
  <c r="B529" i="1"/>
  <c r="B570" i="1"/>
  <c r="B535" i="1"/>
  <c r="B576" i="1"/>
  <c r="B524" i="1"/>
  <c r="B565" i="1"/>
  <c r="B526" i="1"/>
  <c r="B567" i="1"/>
  <c r="B534" i="1"/>
  <c r="B575" i="1"/>
  <c r="B531" i="1"/>
  <c r="B572" i="1"/>
  <c r="B505" i="1"/>
  <c r="B54" i="1"/>
  <c r="B513" i="1"/>
  <c r="B62" i="1"/>
  <c r="B59" i="1"/>
  <c r="B510" i="1"/>
  <c r="B509" i="1"/>
  <c r="B58" i="1"/>
  <c r="B63" i="1"/>
  <c r="B514" i="1"/>
  <c r="B60" i="1"/>
  <c r="B511" i="1"/>
  <c r="B504" i="1"/>
  <c r="B53" i="1"/>
  <c r="B516" i="1"/>
  <c r="B65" i="1"/>
  <c r="B517" i="1"/>
  <c r="B66" i="1"/>
  <c r="B55" i="1"/>
  <c r="B506" i="1"/>
  <c r="B508" i="1"/>
  <c r="B57" i="1"/>
  <c r="B52" i="1"/>
  <c r="B503" i="1"/>
  <c r="B512" i="1"/>
  <c r="B61" i="1"/>
  <c r="B56" i="1"/>
  <c r="B507" i="1"/>
  <c r="B64" i="1"/>
  <c r="B515" i="1"/>
  <c r="E9" i="36"/>
  <c r="F9" i="36" s="1"/>
  <c r="G9" i="36"/>
  <c r="H9" i="36" s="1"/>
  <c r="E8" i="36"/>
  <c r="I8" i="36"/>
  <c r="J8" i="36" s="1"/>
  <c r="I8" i="24"/>
  <c r="I8" i="25" s="1"/>
  <c r="I16" i="25" s="1"/>
  <c r="I9" i="36"/>
  <c r="J9" i="36" s="1"/>
  <c r="M8" i="36"/>
  <c r="N8" i="36" s="1"/>
  <c r="K9" i="36"/>
  <c r="L9" i="36" s="1"/>
  <c r="M9" i="36"/>
  <c r="N9" i="36" s="1"/>
  <c r="K8" i="24"/>
  <c r="K8" i="25" s="1"/>
  <c r="K16" i="25" s="1"/>
  <c r="K8" i="36"/>
  <c r="G8" i="24"/>
  <c r="G8" i="36"/>
  <c r="O8" i="24"/>
  <c r="U8" i="24"/>
  <c r="S8" i="24"/>
  <c r="M8" i="24"/>
  <c r="W8" i="24"/>
  <c r="Q8" i="24"/>
  <c r="Q8" i="25" s="1"/>
  <c r="Q16" i="25" s="1"/>
  <c r="E8" i="24"/>
  <c r="E19" i="5"/>
  <c r="E21" i="5" s="1"/>
  <c r="E22" i="5" s="1"/>
  <c r="I62" i="38" l="1"/>
  <c r="K50" i="38"/>
  <c r="L49" i="38"/>
  <c r="AG16" i="24"/>
  <c r="AH8" i="24"/>
  <c r="AH8" i="25" s="1"/>
  <c r="AH16" i="25" s="1"/>
  <c r="AG17" i="25" s="1"/>
  <c r="AG18" i="25" s="1"/>
  <c r="AC16" i="24"/>
  <c r="AF8" i="24"/>
  <c r="AF16" i="24" s="1"/>
  <c r="AE17" i="24" s="1"/>
  <c r="AE18" i="24" s="1"/>
  <c r="AD8" i="24"/>
  <c r="AD8" i="25" s="1"/>
  <c r="AD16" i="25" s="1"/>
  <c r="AC17" i="25" s="1"/>
  <c r="AC18" i="25" s="1"/>
  <c r="AE8" i="25"/>
  <c r="AE16" i="25" s="1"/>
  <c r="U16" i="24"/>
  <c r="U8" i="25"/>
  <c r="U16" i="25" s="1"/>
  <c r="E16" i="24"/>
  <c r="E8" i="25"/>
  <c r="E16" i="25" s="1"/>
  <c r="AB8" i="24"/>
  <c r="W16" i="24"/>
  <c r="W8" i="25"/>
  <c r="W16" i="25" s="1"/>
  <c r="O16" i="24"/>
  <c r="O8" i="25"/>
  <c r="O16" i="25" s="1"/>
  <c r="M16" i="24"/>
  <c r="M8" i="25"/>
  <c r="M16" i="25" s="1"/>
  <c r="S16" i="24"/>
  <c r="S8" i="25"/>
  <c r="S16" i="25" s="1"/>
  <c r="G16" i="24"/>
  <c r="G8" i="25"/>
  <c r="G16" i="25" s="1"/>
  <c r="AA16" i="24"/>
  <c r="Y8" i="24"/>
  <c r="Y8" i="25" s="1"/>
  <c r="Y16" i="25" s="1"/>
  <c r="R8" i="24"/>
  <c r="Q16" i="24"/>
  <c r="L8" i="24"/>
  <c r="K16" i="24"/>
  <c r="J8" i="24"/>
  <c r="I16" i="24"/>
  <c r="G14" i="36"/>
  <c r="E14" i="36"/>
  <c r="F8" i="36"/>
  <c r="F14" i="36" s="1"/>
  <c r="H8" i="24"/>
  <c r="J14" i="36"/>
  <c r="K14" i="36"/>
  <c r="I14" i="36"/>
  <c r="N14" i="36"/>
  <c r="M14" i="36"/>
  <c r="L8" i="36"/>
  <c r="L14" i="36" s="1"/>
  <c r="H8" i="36"/>
  <c r="H14" i="36" s="1"/>
  <c r="V8" i="24"/>
  <c r="X8" i="24"/>
  <c r="N8" i="24"/>
  <c r="T8" i="24"/>
  <c r="P8" i="24"/>
  <c r="F8" i="24"/>
  <c r="E23" i="5"/>
  <c r="E24" i="5" s="1"/>
  <c r="K51" i="38" l="1"/>
  <c r="L50" i="38"/>
  <c r="AH16" i="24"/>
  <c r="AG17" i="24" s="1"/>
  <c r="AG18" i="24" s="1"/>
  <c r="AD16" i="24"/>
  <c r="AC17" i="24" s="1"/>
  <c r="AC18" i="24" s="1"/>
  <c r="AF8" i="25"/>
  <c r="AF16" i="25" s="1"/>
  <c r="AE17" i="25" s="1"/>
  <c r="AE18" i="25" s="1"/>
  <c r="P16" i="24"/>
  <c r="O17" i="24" s="1"/>
  <c r="O18" i="24" s="1"/>
  <c r="P8" i="25"/>
  <c r="P16" i="25" s="1"/>
  <c r="O17" i="25" s="1"/>
  <c r="O18" i="25" s="1"/>
  <c r="V16" i="24"/>
  <c r="U17" i="24" s="1"/>
  <c r="U18" i="24" s="1"/>
  <c r="V8" i="25"/>
  <c r="V16" i="25" s="1"/>
  <c r="U17" i="25" s="1"/>
  <c r="U18" i="25" s="1"/>
  <c r="L16" i="24"/>
  <c r="K17" i="24" s="1"/>
  <c r="K18" i="24" s="1"/>
  <c r="L8" i="25"/>
  <c r="L16" i="25" s="1"/>
  <c r="K17" i="25" s="1"/>
  <c r="K18" i="25" s="1"/>
  <c r="AB16" i="24"/>
  <c r="AA17" i="24" s="1"/>
  <c r="AA18" i="24" s="1"/>
  <c r="AB8" i="25"/>
  <c r="AB16" i="25" s="1"/>
  <c r="AA17" i="25" s="1"/>
  <c r="AA18" i="25" s="1"/>
  <c r="N16" i="24"/>
  <c r="M17" i="24" s="1"/>
  <c r="M18" i="24" s="1"/>
  <c r="N8" i="25"/>
  <c r="N16" i="25" s="1"/>
  <c r="M17" i="25" s="1"/>
  <c r="M18" i="25" s="1"/>
  <c r="H16" i="24"/>
  <c r="G17" i="24" s="1"/>
  <c r="G18" i="24" s="1"/>
  <c r="H8" i="25"/>
  <c r="H16" i="25" s="1"/>
  <c r="G17" i="25" s="1"/>
  <c r="G18" i="25" s="1"/>
  <c r="T16" i="24"/>
  <c r="S17" i="24" s="1"/>
  <c r="S18" i="24" s="1"/>
  <c r="T8" i="25"/>
  <c r="T16" i="25" s="1"/>
  <c r="S17" i="25" s="1"/>
  <c r="S18" i="25" s="1"/>
  <c r="F16" i="24"/>
  <c r="E17" i="24" s="1"/>
  <c r="E18" i="24" s="1"/>
  <c r="F8" i="25"/>
  <c r="F16" i="25" s="1"/>
  <c r="E17" i="25" s="1"/>
  <c r="E18" i="25" s="1"/>
  <c r="X16" i="24"/>
  <c r="W17" i="24" s="1"/>
  <c r="W18" i="24" s="1"/>
  <c r="X8" i="25"/>
  <c r="X16" i="25" s="1"/>
  <c r="W17" i="25" s="1"/>
  <c r="W18" i="25" s="1"/>
  <c r="J16" i="24"/>
  <c r="I17" i="24" s="1"/>
  <c r="I18" i="24" s="1"/>
  <c r="J8" i="25"/>
  <c r="J16" i="25" s="1"/>
  <c r="I17" i="25" s="1"/>
  <c r="I18" i="25" s="1"/>
  <c r="R16" i="24"/>
  <c r="Q17" i="24" s="1"/>
  <c r="Q18" i="24" s="1"/>
  <c r="R8" i="25"/>
  <c r="R16" i="25" s="1"/>
  <c r="Q17" i="25" s="1"/>
  <c r="Q18" i="25" s="1"/>
  <c r="Z8" i="24"/>
  <c r="Y16" i="24"/>
  <c r="G15" i="36"/>
  <c r="G16" i="36" s="1"/>
  <c r="E15" i="36"/>
  <c r="E16" i="36" s="1"/>
  <c r="I15" i="36"/>
  <c r="I16" i="36" s="1"/>
  <c r="K15" i="36"/>
  <c r="K16" i="36" s="1"/>
  <c r="M15" i="36"/>
  <c r="M16" i="36" s="1"/>
  <c r="E38" i="11"/>
  <c r="E39" i="11"/>
  <c r="E69" i="11" s="1"/>
  <c r="F28" i="11"/>
  <c r="K52" i="38" l="1"/>
  <c r="L51" i="38"/>
  <c r="I63" i="38"/>
  <c r="Z16" i="24"/>
  <c r="Y17" i="24" s="1"/>
  <c r="Y18" i="24" s="1"/>
  <c r="E19" i="24" s="1"/>
  <c r="E45" i="11" s="1"/>
  <c r="Z8" i="25"/>
  <c r="Z16" i="25" s="1"/>
  <c r="Y17" i="25" s="1"/>
  <c r="Y18" i="25" s="1"/>
  <c r="E19" i="25" s="1"/>
  <c r="E49" i="11" s="1"/>
  <c r="F30" i="11"/>
  <c r="F31" i="11" s="1"/>
  <c r="E32" i="11" s="1"/>
  <c r="F32" i="11" s="1"/>
  <c r="E17" i="36"/>
  <c r="E61" i="11" s="1"/>
  <c r="E62" i="11" s="1"/>
  <c r="E72" i="11" s="1"/>
  <c r="K53" i="38" l="1"/>
  <c r="L52" i="38"/>
  <c r="F33" i="11"/>
  <c r="E50" i="11"/>
  <c r="E82" i="11" s="1"/>
  <c r="E46" i="11"/>
  <c r="E81" i="11" s="1"/>
  <c r="K54" i="38" l="1"/>
  <c r="L53" i="38"/>
  <c r="F34" i="11"/>
  <c r="I64" i="38"/>
  <c r="E94" i="11"/>
  <c r="K55" i="38" l="1"/>
  <c r="L55" i="38" s="1"/>
  <c r="L54" i="38"/>
  <c r="C59" i="38" l="1"/>
  <c r="C57" i="38"/>
  <c r="C58" i="38"/>
  <c r="I77" i="38" l="1"/>
  <c r="I78" i="38" s="1"/>
  <c r="I66" i="38"/>
  <c r="I67" i="38" s="1"/>
  <c r="I69" i="38" s="1"/>
  <c r="I70" i="38" s="1"/>
  <c r="I71" i="38" s="1"/>
  <c r="I72" i="38" s="1"/>
  <c r="I73" i="38" s="1"/>
  <c r="I74" i="38" s="1"/>
  <c r="I75" i="38" s="1"/>
  <c r="I79" i="38" l="1"/>
  <c r="I80" i="38"/>
  <c r="E42" i="11" s="1"/>
  <c r="P115" i="1" l="1"/>
  <c r="M114" i="1"/>
  <c r="G114" i="1"/>
  <c r="M115" i="1"/>
  <c r="D114" i="1"/>
  <c r="J114" i="1"/>
  <c r="D115" i="1"/>
  <c r="J113" i="1"/>
  <c r="J116" i="1" s="1"/>
  <c r="J117" i="1" s="1"/>
  <c r="G113" i="1"/>
  <c r="J115" i="1"/>
  <c r="P114" i="1"/>
  <c r="G115" i="1"/>
  <c r="S115" i="1"/>
  <c r="S114" i="1"/>
  <c r="S113" i="1"/>
  <c r="M113" i="1"/>
  <c r="D113" i="1"/>
  <c r="P113" i="1"/>
  <c r="P116" i="1" l="1"/>
  <c r="P117" i="1" s="1"/>
  <c r="D116" i="1"/>
  <c r="D117" i="1" s="1"/>
  <c r="G116" i="1"/>
  <c r="G117" i="1" s="1"/>
  <c r="M116" i="1"/>
  <c r="M117" i="1" s="1"/>
  <c r="S116" i="1"/>
  <c r="S117" i="1" s="1"/>
  <c r="E70" i="11" l="1"/>
  <c r="E73" i="11" s="1"/>
  <c r="E80" i="11"/>
  <c r="E85" i="11" s="1"/>
  <c r="E42" i="26" l="1"/>
</calcChain>
</file>

<file path=xl/sharedStrings.xml><?xml version="1.0" encoding="utf-8"?>
<sst xmlns="http://schemas.openxmlformats.org/spreadsheetml/2006/main" count="3346" uniqueCount="1245">
  <si>
    <t>Sector - Thermal Power Plant</t>
  </si>
  <si>
    <t>Year of Establishment</t>
  </si>
  <si>
    <t>Type of Thermal Power Plant</t>
  </si>
  <si>
    <t>Plant Contact Details &amp; Address</t>
  </si>
  <si>
    <t>a</t>
  </si>
  <si>
    <t>Plant Address</t>
  </si>
  <si>
    <t>City/Town/Village</t>
  </si>
  <si>
    <t>District</t>
  </si>
  <si>
    <t>State</t>
  </si>
  <si>
    <t>Pin</t>
  </si>
  <si>
    <t>Telephone</t>
  </si>
  <si>
    <t>Fax</t>
  </si>
  <si>
    <t>b</t>
  </si>
  <si>
    <t>Plant's Chief Executive Name</t>
  </si>
  <si>
    <t>Designation</t>
  </si>
  <si>
    <t>Mobile</t>
  </si>
  <si>
    <t>E-mail</t>
  </si>
  <si>
    <t>Registered Office</t>
  </si>
  <si>
    <t>Company's Chief Executive Name</t>
  </si>
  <si>
    <t>Address</t>
  </si>
  <si>
    <t>P.O.</t>
  </si>
  <si>
    <t>Energy Manager Details</t>
  </si>
  <si>
    <t xml:space="preserve">Name  </t>
  </si>
  <si>
    <t>Whether EA or EM</t>
  </si>
  <si>
    <t>EA/EM Registration No.</t>
  </si>
  <si>
    <t>E-mail ID</t>
  </si>
  <si>
    <t>Total Capacity (MW)</t>
  </si>
  <si>
    <t>Units</t>
  </si>
  <si>
    <t>MW</t>
  </si>
  <si>
    <t>As established during Performance Guarantee Test  (PG Test) **</t>
  </si>
  <si>
    <t>i</t>
  </si>
  <si>
    <t>Unit-1</t>
  </si>
  <si>
    <t>ii</t>
  </si>
  <si>
    <t>Unit-2</t>
  </si>
  <si>
    <t>iii.</t>
  </si>
  <si>
    <t>Unit-3</t>
  </si>
  <si>
    <t>iv.</t>
  </si>
  <si>
    <t>Unit-4</t>
  </si>
  <si>
    <t>v</t>
  </si>
  <si>
    <t>Unit-5</t>
  </si>
  <si>
    <t>vi</t>
  </si>
  <si>
    <t>Unit-6</t>
  </si>
  <si>
    <t>vii</t>
  </si>
  <si>
    <t>Unit-7</t>
  </si>
  <si>
    <t>viii</t>
  </si>
  <si>
    <t>Unit-8</t>
  </si>
  <si>
    <t>ix</t>
  </si>
  <si>
    <t>Unit-9</t>
  </si>
  <si>
    <t>x</t>
  </si>
  <si>
    <t>Unit-10</t>
  </si>
  <si>
    <t>c</t>
  </si>
  <si>
    <t>d</t>
  </si>
  <si>
    <t>Remarks</t>
  </si>
  <si>
    <t>Details of Electricity Purchased from the Grid (MUs)</t>
  </si>
  <si>
    <t>MUs</t>
  </si>
  <si>
    <t>Reason</t>
  </si>
  <si>
    <t xml:space="preserve">Details of Electricity Generated  </t>
  </si>
  <si>
    <t>Design Fuel</t>
  </si>
  <si>
    <t>PG Test Fuel</t>
  </si>
  <si>
    <t>Proximate Analysis</t>
  </si>
  <si>
    <t>i.</t>
  </si>
  <si>
    <t>Fixed Carbon</t>
  </si>
  <si>
    <t>%</t>
  </si>
  <si>
    <t>ii.</t>
  </si>
  <si>
    <t>Volatile Matter</t>
  </si>
  <si>
    <t>Total Moisture</t>
  </si>
  <si>
    <t>Ash</t>
  </si>
  <si>
    <t>v.</t>
  </si>
  <si>
    <t xml:space="preserve">GCV </t>
  </si>
  <si>
    <t>kcal/Kg</t>
  </si>
  <si>
    <t>Ultimate Analysis</t>
  </si>
  <si>
    <t>Carbon</t>
  </si>
  <si>
    <t>Hydrogen</t>
  </si>
  <si>
    <t>Nitrogen</t>
  </si>
  <si>
    <t>Sulphur</t>
  </si>
  <si>
    <t>Oxygen</t>
  </si>
  <si>
    <t xml:space="preserve">@ Attach all necessary Documents - </t>
  </si>
  <si>
    <t>iii</t>
  </si>
  <si>
    <t>Solid Fuel</t>
  </si>
  <si>
    <t>Gaseous Fuel</t>
  </si>
  <si>
    <t>(Signature of the Energy Manager)</t>
  </si>
  <si>
    <t>Date:</t>
  </si>
  <si>
    <t>Place:</t>
  </si>
  <si>
    <t xml:space="preserve">Name &amp; designation of the Energy Manager: </t>
  </si>
  <si>
    <t>EM/EA No:</t>
  </si>
  <si>
    <t xml:space="preserve">Mobile No:                        </t>
  </si>
  <si>
    <t xml:space="preserve">Organisation Seal:                        </t>
  </si>
  <si>
    <t xml:space="preserve">Electricity Consumption-Colony/Construction </t>
  </si>
  <si>
    <t>$$$$Net Heat Rate = [Gross Heat Rate / (1 - % APC)]</t>
  </si>
  <si>
    <t xml:space="preserve">$$$Power Consumption for Colony &amp; Construction to be excluded </t>
  </si>
  <si>
    <t>Purchased Electricity</t>
  </si>
  <si>
    <t>MU</t>
  </si>
  <si>
    <t xml:space="preserve">Total Gross Generation of Electricity  </t>
  </si>
  <si>
    <t>Total Net Electricity Supplied to Grid</t>
  </si>
  <si>
    <t xml:space="preserve">Total Electricity used inhouse for Power Generation i.e. APC (Without colony, construction &amp; others consumption) </t>
  </si>
  <si>
    <t xml:space="preserve">Any other (specify) </t>
  </si>
  <si>
    <t>Tonne</t>
  </si>
  <si>
    <t>Specific Coal/Lignite Consumption</t>
  </si>
  <si>
    <t>Kg/kWh</t>
  </si>
  <si>
    <t>Gross Calorific value</t>
  </si>
  <si>
    <t xml:space="preserve"> kcal/kg ©</t>
  </si>
  <si>
    <t>Total Coal/Lignite Consumption</t>
  </si>
  <si>
    <t xml:space="preserve">Gross Calorific value </t>
  </si>
  <si>
    <t>Total Oil Consumption</t>
  </si>
  <si>
    <t>ml/kWh</t>
  </si>
  <si>
    <t>KL</t>
  </si>
  <si>
    <t>Type of Gas Fuel</t>
  </si>
  <si>
    <t>Specific Gas Consumption</t>
  </si>
  <si>
    <t>kcal/kWh</t>
  </si>
  <si>
    <t>If COD of some unit(s) is in between the year, total station's weighted capacity for the year $</t>
  </si>
  <si>
    <t xml:space="preserve">Station Installed Capacity </t>
  </si>
  <si>
    <t xml:space="preserve">Operating Gross Heat Rate </t>
  </si>
  <si>
    <t>(kcal/NM³)©</t>
  </si>
  <si>
    <t>Million NM³</t>
  </si>
  <si>
    <t>Average PLF during Baseline year as per baseline energy audit reports</t>
  </si>
  <si>
    <t>Normalisation Factors to be considered during assessment year</t>
  </si>
  <si>
    <t>Remarks:</t>
  </si>
  <si>
    <t>Unit wise Operating Data Details</t>
  </si>
  <si>
    <t>Unit wise Design Data Details</t>
  </si>
  <si>
    <t>Total</t>
  </si>
  <si>
    <t>Actual Gross Generation</t>
  </si>
  <si>
    <t>Plant Availability Factor</t>
  </si>
  <si>
    <t>kcal/NM3</t>
  </si>
  <si>
    <t>Total Gas Consumption</t>
  </si>
  <si>
    <t>kcal/kwh</t>
  </si>
  <si>
    <t xml:space="preserve">Operating Load </t>
  </si>
  <si>
    <t>Gross Generation</t>
  </si>
  <si>
    <t>Boiler Efficiency</t>
  </si>
  <si>
    <t>Item</t>
  </si>
  <si>
    <t>Documents Required</t>
  </si>
  <si>
    <t>COD</t>
  </si>
  <si>
    <t>Date</t>
  </si>
  <si>
    <t xml:space="preserve">Gross Generation </t>
  </si>
  <si>
    <t>Total Number of Shutdown in a year due to external factor</t>
  </si>
  <si>
    <t>Nos</t>
  </si>
  <si>
    <t>Date of Commissioning</t>
  </si>
  <si>
    <t>Documents required related to Environmental compliance</t>
  </si>
  <si>
    <t>Name</t>
  </si>
  <si>
    <t>Plant Details</t>
  </si>
  <si>
    <t>Sr No</t>
  </si>
  <si>
    <t>6.a</t>
  </si>
  <si>
    <t>6.b</t>
  </si>
  <si>
    <t>10. 1.</t>
  </si>
  <si>
    <t>i. Characteristics Curve of Unit Turbine Heat Rate Vs Load, from Original Equipment Manaufacturer (OEM)</t>
  </si>
  <si>
    <t>iv. Design/PG Test Turbine Heat Rate documents</t>
  </si>
  <si>
    <t>℗Note: In case of Liquid fuels, take care of Density during calculations</t>
  </si>
  <si>
    <t>kcal/kg©</t>
  </si>
  <si>
    <t>Unit</t>
  </si>
  <si>
    <t>Station Operating  Data Details ##</t>
  </si>
  <si>
    <t xml:space="preserve">Fuel Blending Ratio </t>
  </si>
  <si>
    <t>Litre/kWh</t>
  </si>
  <si>
    <t>Specific Oil Consumption for DG Set Station</t>
  </si>
  <si>
    <t>Station Design Data Details ***</t>
  </si>
  <si>
    <t>Actual Design Boiler Efficiency of Unit (As per OEM)</t>
  </si>
  <si>
    <t>Normalization Factor for Fuel Quality in TPP</t>
  </si>
  <si>
    <t>Basis/Calculation</t>
  </si>
  <si>
    <t>Name of the Thermal Power Station</t>
  </si>
  <si>
    <t>% Load</t>
  </si>
  <si>
    <t>Gross Load (MW)</t>
  </si>
  <si>
    <t>Curve Equation/ (R2)</t>
  </si>
  <si>
    <t>Unit 1</t>
  </si>
  <si>
    <t>Unit Capacity</t>
  </si>
  <si>
    <t>Design Capacity</t>
  </si>
  <si>
    <t>Unit 2</t>
  </si>
  <si>
    <t>Hrs/Annum</t>
  </si>
  <si>
    <t>Unit 3</t>
  </si>
  <si>
    <t>Unit 4</t>
  </si>
  <si>
    <t>Unit 5</t>
  </si>
  <si>
    <t>Unit 6</t>
  </si>
  <si>
    <t>Unit 7</t>
  </si>
  <si>
    <t>Unit 8</t>
  </si>
  <si>
    <t>Unit 9</t>
  </si>
  <si>
    <t>Unit 10</t>
  </si>
  <si>
    <t>Calculation/Basis</t>
  </si>
  <si>
    <t xml:space="preserve">Degradation/Upgradation of Actual Boiler Design Efficiency </t>
  </si>
  <si>
    <t>Baseline Year (BY)</t>
  </si>
  <si>
    <t>Assessment Year (AY)</t>
  </si>
  <si>
    <t>A.</t>
  </si>
  <si>
    <t>B</t>
  </si>
  <si>
    <t>C</t>
  </si>
  <si>
    <t>D</t>
  </si>
  <si>
    <t>E</t>
  </si>
  <si>
    <t>F</t>
  </si>
  <si>
    <t>G</t>
  </si>
  <si>
    <t>H</t>
  </si>
  <si>
    <t>I</t>
  </si>
  <si>
    <t>J</t>
  </si>
  <si>
    <t>Coal/Lignite Fuel</t>
  </si>
  <si>
    <t>Operating Hours</t>
  </si>
  <si>
    <t>y=ax2-bx+c</t>
  </si>
  <si>
    <t>Constant 1</t>
  </si>
  <si>
    <t>Constant 2</t>
  </si>
  <si>
    <t>Normalised Boiler Efficiency Design for Station</t>
  </si>
  <si>
    <t>APC during Baseline year as per baseline energy audit reports</t>
  </si>
  <si>
    <t>Constant 3</t>
  </si>
  <si>
    <t>R2</t>
  </si>
  <si>
    <t>hrs</t>
  </si>
  <si>
    <t>Station Capacity</t>
  </si>
  <si>
    <t>Operating hours at full Load</t>
  </si>
  <si>
    <t>Weighted Operating Station Load</t>
  </si>
  <si>
    <t>Station Average Operating Load (MW) caused by low loading due to external factor</t>
  </si>
  <si>
    <t>Weighted Average Operating hours at Low loading due to external factor</t>
  </si>
  <si>
    <t>Average Operating Load (MW) caused by low loading due to Internal factor</t>
  </si>
  <si>
    <t>Weighted Average Operating hours at Low loading due to internal factor</t>
  </si>
  <si>
    <t>Normalisation</t>
  </si>
  <si>
    <t xml:space="preserve">Sr No </t>
  </si>
  <si>
    <t>Hrs</t>
  </si>
  <si>
    <t>Capacity</t>
  </si>
  <si>
    <t>Station's Generation &amp; PLF details/ Other Details</t>
  </si>
  <si>
    <t>Net Operating Heat Rate (kcal/kWh) $$$$</t>
  </si>
  <si>
    <t>Details of Fuel Consumption as fired basis</t>
  </si>
  <si>
    <t>©Weighted Average GCV i.e. sum of Heat value found in kcal in each lot on As Fired Basis, &amp; analysed (tested) and fired during the year divided by total quantity of fuel  fired during the financial year</t>
  </si>
  <si>
    <t>Element</t>
  </si>
  <si>
    <t>Loss of PLF due to non-availability of fuel/schedule/backing down/any external factor/Unforeseen factors/Internal Factor</t>
  </si>
  <si>
    <t>@ External Factors:Non-Avaialability of fuel/schedule/backing down/any other external factor/Unforeseen factors</t>
  </si>
  <si>
    <t>Normalization Factor for APC</t>
  </si>
  <si>
    <t>Forced Outage/ Unavailability</t>
  </si>
  <si>
    <t>% Boiler Efficiency (As  per Formulae)</t>
  </si>
  <si>
    <t>Startup and Stoppages due external factor/Unforeseen factors</t>
  </si>
  <si>
    <t>Loss of PLF due to non-availability of fuel/schedule/backing down/any external factor/Unforeseen factors</t>
  </si>
  <si>
    <t>Unit Availability Factor</t>
  </si>
  <si>
    <t>Details</t>
  </si>
  <si>
    <t>Please provide the name of  unit /Station</t>
  </si>
  <si>
    <t>Please provide the year of establishment of the Station</t>
  </si>
  <si>
    <t>Please provide the type of the Station</t>
  </si>
  <si>
    <t xml:space="preserve">Plant Details </t>
  </si>
  <si>
    <t>Please provide the total MW installed Capacity of the Station</t>
  </si>
  <si>
    <t>Please provide unit configuration (i.e. 3x100 + 2x250 + 2x500+ -------  etc.) of the Station</t>
  </si>
  <si>
    <t>Unit Design Heat Rate (UDHR) = Turbine Heat Rate /Boiler Efficiency,</t>
  </si>
  <si>
    <t>Please provide the Unitwise Operating details such as Operating Load, Unit Load factor,  Gross Generation, Unit Heat rate for the present year as well as for the previous year</t>
  </si>
  <si>
    <t>Please provide the Station's  Operating details such as Operating Load, Plant Load factor,  Gross Generation, Station Heat rate for the present year as well as for the previous year.</t>
  </si>
  <si>
    <t>Station Operating Gross Heat Rate = [(OGHR 1 x Generation 1 + OGHR 2 x Generation 2 + -----------) / (Total  Generation of Station)]</t>
  </si>
  <si>
    <t>if the COD of a 200 MW unit is 1st October, its weighted capacity for the whole year is</t>
  </si>
  <si>
    <t>Please provide total Gross Generation (MU) of the station for current as well as for previous year</t>
  </si>
  <si>
    <t>Total Gross Generation =  Gen1 + Gen2 +Gen3+………</t>
  </si>
  <si>
    <t>Please provide total Plant Load factor (%) of the station for current as well as for previous year</t>
  </si>
  <si>
    <t>Plant Load Factor (%) = Gross generation (MU)/(Installed Capacity (MW) X 8.76)</t>
  </si>
  <si>
    <t>APC = Gross Genration - Generation send out to grid</t>
  </si>
  <si>
    <t>ONHR  = OGHR/(1-APC/100)</t>
  </si>
  <si>
    <t>Please provide the Operation Norms for Thermal Power Stations Gross Heat rate Tariff Period - 2014 - 19 as per CERC/SERC</t>
  </si>
  <si>
    <t>Please provide the purchased electricity if any.</t>
  </si>
  <si>
    <t>Please provide the reason if plant has purchased electricity</t>
  </si>
  <si>
    <t>Unitwise Fuel Analysis Details (As Fired Basis)</t>
  </si>
  <si>
    <t>Please provide the Unitwise Solid Fuel's (Coal/Lignite Fuel) Proximate and Ultimate Analysis details in row 10.1 A to 10.1.J for design fuel, PG test fuel, current year and as well for previous year fuel used for Electricity Production/Generation.</t>
  </si>
  <si>
    <t>10. 2.</t>
  </si>
  <si>
    <t>Please provide the Gas fuel Analysis for design fuel, PG test fuel, Current year and as well for Previous year fuel used for Electricity Production/Generation.</t>
  </si>
  <si>
    <t>Please provide the Gross Calorific Value, Total Consumption and Specific Fuel Consumption of Solid Fuels (Coal/Lignite/others) as fired basis</t>
  </si>
  <si>
    <t xml:space="preserve">Specific Fuel Consumption =  Quantity of Fuel Energy input to Plant X Gross GCV of Fuel/ output generated from palnt </t>
  </si>
  <si>
    <t>Please provide the Gross Calorific Value (GCV), Total Consumption and Specific Fuel Consumption of Liquid Fuels (FO/LSHS/HSHS/Diesel/LDO/Any Other) as fired basis</t>
  </si>
  <si>
    <t>Please provide unitwise Average Operating Load (MW and Operating hours) caused by low ULF due to Coal Unavailability,due to Scheduling, due to  backing down,  or due to any other external factor for current year as well as for previous year</t>
  </si>
  <si>
    <t>Weighetd Operating Load =  [Average Operating Load (MW) due to coal unavailability X operating Hour + Average Operating Load (MW) due to scheduling X Operating hours + Average Operating Load due to backing down X Operating Hour] / [ total average operating load (MW) X Total operating Hour]</t>
  </si>
  <si>
    <t>Please provide the following Documents listed below:</t>
  </si>
  <si>
    <t>Increase in APC consumption due Environmental Compliance</t>
  </si>
  <si>
    <t>Actual PLF as reported to CERC/SERC</t>
  </si>
  <si>
    <t>A.1</t>
  </si>
  <si>
    <t>A.2</t>
  </si>
  <si>
    <t>A.3</t>
  </si>
  <si>
    <t>B.1</t>
  </si>
  <si>
    <t>B.2</t>
  </si>
  <si>
    <t>Source of Data</t>
  </si>
  <si>
    <t xml:space="preserve">The DCs have to maintain documents for additional installation of Environmental Equipment- Commissioning details, Energy meter reading etc
</t>
  </si>
  <si>
    <t>Document of CPCB/SPCB</t>
  </si>
  <si>
    <t>iv</t>
  </si>
  <si>
    <t>12.5.1</t>
  </si>
  <si>
    <t>12.4.1</t>
  </si>
  <si>
    <t>11.3.1</t>
  </si>
  <si>
    <t>Note</t>
  </si>
  <si>
    <t>12.1.1</t>
  </si>
  <si>
    <t>12.2.1</t>
  </si>
  <si>
    <t>10.2.1</t>
  </si>
  <si>
    <t xml:space="preserve">Gas based Power station, The design heat rate given by either OEM or taken from HBD for the site rated ambient condition or PG test value will be taken for calculation </t>
  </si>
  <si>
    <t>10.1.1</t>
  </si>
  <si>
    <t>10.1.2</t>
  </si>
  <si>
    <t>A</t>
  </si>
  <si>
    <t>Coal Analysis:</t>
  </si>
  <si>
    <t xml:space="preserve"> Design Boiler Efficiency Document from Original Equipment Manufacturer (OEM)</t>
  </si>
  <si>
    <t>Performance Guarantee Test (PG Test) report from Original Equipment Manufacturer (OEM)</t>
  </si>
  <si>
    <t>Design  Coal Analysis Document as per OEM</t>
  </si>
  <si>
    <t>xi</t>
  </si>
  <si>
    <t>xii</t>
  </si>
  <si>
    <t>Total Electrical Energy consumption during shutdowns due to external factor</t>
  </si>
  <si>
    <t xml:space="preserve">Energy Consumption during Shutdowns due to external factor </t>
  </si>
  <si>
    <t>Nos of Startup and Shutdowns</t>
  </si>
  <si>
    <t>Million kcal</t>
  </si>
  <si>
    <t>APC consumption records during startups and Shutdowns</t>
  </si>
  <si>
    <t xml:space="preserve">Fuel consumption (Coal/Lignite/Liquid Fuel/NG) Records during Cold/Warm/Hot startups </t>
  </si>
  <si>
    <t>Documents</t>
  </si>
  <si>
    <t>Additional Thermal Energy Consumption</t>
  </si>
  <si>
    <t>Additional Electrical Energy Consumption</t>
  </si>
  <si>
    <t>C.1</t>
  </si>
  <si>
    <t>C.2</t>
  </si>
  <si>
    <t>C.3</t>
  </si>
  <si>
    <t>C.4</t>
  </si>
  <si>
    <t>C.5</t>
  </si>
  <si>
    <t>C.6</t>
  </si>
  <si>
    <t>Gross Heat Rate of Station</t>
  </si>
  <si>
    <t>Total Thermal Energy</t>
  </si>
  <si>
    <t>Total Energy to be subtracted</t>
  </si>
  <si>
    <t>Additional Energy due to Unforeseen circumstances (External Factor)</t>
  </si>
  <si>
    <t>Reduction Target for Deviation in Net Station Heat Rate  (%)</t>
  </si>
  <si>
    <t>Name of the Major Equipment Installed</t>
  </si>
  <si>
    <t>AY</t>
  </si>
  <si>
    <t>BY</t>
  </si>
  <si>
    <t>Current Year [AY]</t>
  </si>
  <si>
    <t>Baseline Year [BY]</t>
  </si>
  <si>
    <t>Planned Maintenance Outage/ Planned Unavailability</t>
  </si>
  <si>
    <t>Planned Maintenance Outage /Planned Unavailability</t>
  </si>
  <si>
    <t>Design [D] for AY</t>
  </si>
  <si>
    <t>Normalised Boiler Efficiency Design for Unit for the AY as compared to the BY</t>
  </si>
  <si>
    <t>Cold Start</t>
  </si>
  <si>
    <t>Warm Start</t>
  </si>
  <si>
    <t>Hot Start</t>
  </si>
  <si>
    <t>Difference (AY)-(BY)</t>
  </si>
  <si>
    <t>kL Oil consumption</t>
  </si>
  <si>
    <t>Operation Norms for Thermal Power Stations Gross Heat Rate Tariff Period - 2014 - 19 as per CERC/SERC</t>
  </si>
  <si>
    <t>Rs/Tonne</t>
  </si>
  <si>
    <t>Landed Cost of fuel (Last purchase) [Basic Cost+Taxes+Freight]</t>
  </si>
  <si>
    <t xml:space="preserve"> (Weighted Average)@@</t>
  </si>
  <si>
    <t xml:space="preserve">Heat Rate </t>
  </si>
  <si>
    <t>(kcal/kWh)</t>
  </si>
  <si>
    <t xml:space="preserve">Heat Rate as per Equation </t>
  </si>
  <si>
    <t>(kcal/kwh)</t>
  </si>
  <si>
    <t>Turbine Heat Rate Vs Load</t>
  </si>
  <si>
    <t>Operating Load #</t>
  </si>
  <si>
    <t>Reserve Shutdown</t>
  </si>
  <si>
    <t xml:space="preserve">Forced Outage/ Unavailability </t>
  </si>
  <si>
    <t>OEM Curve or HBD data curve</t>
  </si>
  <si>
    <t>Unit/Module Configuration (i.e. 3x100 + 2x250 + 2x500+ -------  etc.)</t>
  </si>
  <si>
    <t>Name of Thermal Power Plant</t>
  </si>
  <si>
    <t xml:space="preserve">Load Vs Heat Rate or HBD (at 100% Load) as per curve </t>
  </si>
  <si>
    <t>* For Coal Based TPP- Unit Heat Rate (kcal/kWh)  = [ Turbine Heat Rate (kcal/kWh) / Boiler Efficiency (%) ]</t>
  </si>
  <si>
    <t>@@ Module stands for Gas Power Station (referred as Combined setup of GT and ST)</t>
  </si>
  <si>
    <t>Unit/Module wise Operating Data Details</t>
  </si>
  <si>
    <t>NCV</t>
  </si>
  <si>
    <t xml:space="preserve">Due to some unforeseen reasons, if Gas Turbine is operating in Open Cycle, separate documents should be maintained by the Plant for baseline as well as for assessment year
</t>
  </si>
  <si>
    <t>Average Operating Load (MW) caused by low ULF/MLF due to Fuel Unavailability @</t>
  </si>
  <si>
    <t>Average Operating Load (MW) caused by low ULF/MLF due to Scheduling @</t>
  </si>
  <si>
    <t>Average Operating Load (MW) caused by low ULF/MLF due to  backing down@</t>
  </si>
  <si>
    <t>Average Operating Load (MW) caused by low ULF/MLF due to  any other external factor@</t>
  </si>
  <si>
    <t xml:space="preserve">Average Operating Load (MW) caused by low ULF/MLF due to Internal factor </t>
  </si>
  <si>
    <t>Average Operating Load (MW) caused by low ULF/MLF due to external factor @</t>
  </si>
  <si>
    <t>Average Operating hours at Low ULF/MLF</t>
  </si>
  <si>
    <t xml:space="preserve">Unit/Module wise HBD or Curve from Original Equipment Manufacturer (OEM) at various loads
</t>
  </si>
  <si>
    <t xml:space="preserve">In case of non-availability of HBD or Curve, data from the similar Unit/Module  will be considered
</t>
  </si>
  <si>
    <t>Design/PG Test Turbine/Module Heat Rate documents</t>
  </si>
  <si>
    <t>Increase in APC consumption due to Environmental compliance</t>
  </si>
  <si>
    <t>Turbine Heat Rate (Coal based TPP)</t>
  </si>
  <si>
    <t>Unitwise Fuel Analysis Details (As Fired Basis)@ (Not to be filled up for Gas based Power Station)</t>
  </si>
  <si>
    <t xml:space="preserve">Auxiliary Power Consumption $$$ (as per Sr. no 9(iv)) </t>
  </si>
  <si>
    <t xml:space="preserve">Auxiliary Power Consumption $$$ (as per Sr No 7(iii) &amp;7(vi)) </t>
  </si>
  <si>
    <t>$ For example : if the COD of a 200 MW unit is 1st October in the current year, its weighted capacity for the whole year is 100 MW</t>
  </si>
  <si>
    <t>Wobbe Index</t>
  </si>
  <si>
    <t>Methane No</t>
  </si>
  <si>
    <t>No</t>
  </si>
  <si>
    <t>Methane (CH4)</t>
  </si>
  <si>
    <t>Ethane (C2H6)</t>
  </si>
  <si>
    <t>Propane (C3H8)</t>
  </si>
  <si>
    <t>Relative density (Specific Gravity)</t>
  </si>
  <si>
    <t>kg/NM3</t>
  </si>
  <si>
    <t>Details of Electricity Generated  and Auxiliary Power Consumption</t>
  </si>
  <si>
    <t>Other Hydro Carbons (C4+)</t>
  </si>
  <si>
    <t>@@ Weighted Average for the year: the sum of the tested coal of each lot as fired multiplied with the quantity of each lot , to be divided by the total fuel quantity during the  year.</t>
  </si>
  <si>
    <t>For Mixed fuel such as Gas, Furnace Oil &amp; Naphtha, documents related to design details of Gas/Furnace Oil/Naphtha maybe given separately.</t>
  </si>
  <si>
    <t>Naptha Analysis</t>
  </si>
  <si>
    <t>Furnace Oil Analysis</t>
  </si>
  <si>
    <t>Gas Chemical and Physical Analysis</t>
  </si>
  <si>
    <t>10.2.2</t>
  </si>
  <si>
    <t>10.2.3</t>
  </si>
  <si>
    <t>Gas/Naptha/Furnace Oil Chemical and Physical Analysis used in Gas based Power Plant</t>
  </si>
  <si>
    <t xml:space="preserve">Station's Generation, PLF &amp; Other Details </t>
  </si>
  <si>
    <t>Gas</t>
  </si>
  <si>
    <t>Naptha</t>
  </si>
  <si>
    <t>Station's Generation, PLF &amp; Other Details (Bifurcation of Sr No 7(iii), 7(vi) in case of Gas based Power Station)</t>
  </si>
  <si>
    <t>Other Solid fuels</t>
  </si>
  <si>
    <t>Documentation for Normalisation</t>
  </si>
  <si>
    <t>(i)</t>
  </si>
  <si>
    <t>(ii)</t>
  </si>
  <si>
    <t>(iii)</t>
  </si>
  <si>
    <t>(iv)</t>
  </si>
  <si>
    <t>(v)</t>
  </si>
  <si>
    <t>(vi)</t>
  </si>
  <si>
    <t>(viii)</t>
  </si>
  <si>
    <t>Investment made for achieving target</t>
  </si>
  <si>
    <t>Process Flow Diagram Attached</t>
  </si>
  <si>
    <t>Yes/No</t>
  </si>
  <si>
    <t>Annual</t>
  </si>
  <si>
    <t>Yes</t>
  </si>
  <si>
    <t xml:space="preserve">Difference in Normalised Boiler Efficiency between BY and AY </t>
  </si>
  <si>
    <t>% Decrease in Efficiency from calculated Boiler operating Efficiency to calculated Boiler Design Efficiency</t>
  </si>
  <si>
    <t>Thermal Energy to be subtracted due to Cold/Warm/Hot Start up (External Factor)</t>
  </si>
  <si>
    <t>92.5- {50*[3] +630*([2]+9*[5])}/[4]</t>
  </si>
  <si>
    <t>Coal</t>
  </si>
  <si>
    <t>Design Turbine Heat Rate</t>
  </si>
  <si>
    <t>Loading Factor</t>
  </si>
  <si>
    <t>Actual Gross Generation -Open Cycle due to internal factor</t>
  </si>
  <si>
    <t>Actual Gross Generation-Open Cycle due to external factor</t>
  </si>
  <si>
    <t>Actual Gross Generation-Closed Cycle</t>
  </si>
  <si>
    <t>Weighted Average except  for Operating Capacity [For ex (Coal Fired):  Station Operating Heat Rate = {(OGHR 1 x Capacity 1 + OGHR 2 x Capacity2 + -----------) / (Total Capacity of Station)}] and [For ex (Gas Turbine):{(Station Operating Heat  Rate=Module HR 1 x Capacity 1 + Module HR 2 x Capacity2 + -----------) / (Total Capacity of Station Module)}</t>
  </si>
  <si>
    <t>Oil/Other Fuel</t>
  </si>
  <si>
    <t xml:space="preserve">Actual Gross Generation-Closed Cycle </t>
  </si>
  <si>
    <t>Actual Gross Generation-Open Cycle due to Internal factor</t>
  </si>
  <si>
    <t xml:space="preserve">Actual Gross Generation-Open Cycle due to External factor </t>
  </si>
  <si>
    <t>Module Heat Rate with Oil/Other Fuel (For Gas based Power station)</t>
  </si>
  <si>
    <t>Design Module Heat Rate @ 100% Load (OEM) for Oil/Other Fuel</t>
  </si>
  <si>
    <t>Design Module Heat Rate @ 100% Load (OEM) for Gas</t>
  </si>
  <si>
    <t>Normalization Factor for Fuel Mix in Gas based Power Station</t>
  </si>
  <si>
    <t>Actual Gross Generation from Gas</t>
  </si>
  <si>
    <t>Actual Gross Generation from Oil/Other Fuel</t>
  </si>
  <si>
    <t>Module Heat Rate with Fuel Mix</t>
  </si>
  <si>
    <t xml:space="preserve">Difference in Assessment year w.r.t. Baseline Year </t>
  </si>
  <si>
    <t>Gross Generation from Fuel Mix</t>
  </si>
  <si>
    <t>Module Heat Rate Open Cycle (Major Fuel)</t>
  </si>
  <si>
    <t>Unit /Module wise Design Data Details (For major fuel)</t>
  </si>
  <si>
    <t>Notion energy for Fuel Mix to be Normalised for station</t>
  </si>
  <si>
    <t>Design Module Heat Rate @ 100% Load (OEM) for Closed Cycle</t>
  </si>
  <si>
    <t>Design Module Heat Rate @ 100% Load for Open Cycle</t>
  </si>
  <si>
    <t>Actual Gross Generation during Closed Cycle</t>
  </si>
  <si>
    <t>Actual Gross Generation during Open Cycle due to external factor</t>
  </si>
  <si>
    <t>Actual Gross Generation during Open Cycle due to internal factor</t>
  </si>
  <si>
    <t>Normalization Factor for Open and Closed cycle operation in Gas based Power Station</t>
  </si>
  <si>
    <t>Type of Thermal Power Station</t>
  </si>
  <si>
    <t>Total Capacity</t>
  </si>
  <si>
    <t>Station Configuration</t>
  </si>
  <si>
    <t>Unit Configuration</t>
  </si>
  <si>
    <t>Year</t>
  </si>
  <si>
    <t>Station Design Configuration</t>
  </si>
  <si>
    <t>Station Gross Heat Rate</t>
  </si>
  <si>
    <t>Imported Coal</t>
  </si>
  <si>
    <t>Liquid Fuel (LSHS/HSHS/LDO/Any Other)</t>
  </si>
  <si>
    <t>Liquid Fuel (Naptha/ FO/Any Other)</t>
  </si>
  <si>
    <t>NG</t>
  </si>
  <si>
    <t>RLNG/LNG/ Others</t>
  </si>
  <si>
    <t>APM</t>
  </si>
  <si>
    <t>Rs/SCM</t>
  </si>
  <si>
    <t>Specific Oil Consumption for Coal/Gas fired Power Station</t>
  </si>
  <si>
    <t>Liquid Fuel (Any Other)</t>
  </si>
  <si>
    <t>Station Operating Configuration</t>
  </si>
  <si>
    <t>Gross Operating Heat Rate</t>
  </si>
  <si>
    <t>Plant Load Factor (PLF)</t>
  </si>
  <si>
    <t>D.1</t>
  </si>
  <si>
    <t>D.2</t>
  </si>
  <si>
    <t>D.3</t>
  </si>
  <si>
    <t>D.4</t>
  </si>
  <si>
    <t>Difference in DNHR and ONHR</t>
  </si>
  <si>
    <t>Station Operating Net Heat Rate (ONHR)</t>
  </si>
  <si>
    <t>D.5</t>
  </si>
  <si>
    <t>Deviation % from DNHR</t>
  </si>
  <si>
    <t>D.6</t>
  </si>
  <si>
    <t>E.1</t>
  </si>
  <si>
    <t>Coal Quality</t>
  </si>
  <si>
    <t>E.1.1</t>
  </si>
  <si>
    <t xml:space="preserve">Boiler Efficiency due to Coal Quality </t>
  </si>
  <si>
    <t>E.1.2</t>
  </si>
  <si>
    <t>Generation</t>
  </si>
  <si>
    <t>Heat Rate to be normalised in the station operating Heat Rate</t>
  </si>
  <si>
    <t>Station Turbine Heat Rate to be Normalised due to Coal Quality</t>
  </si>
  <si>
    <t>E.2</t>
  </si>
  <si>
    <t>E2.1</t>
  </si>
  <si>
    <t>E2.3</t>
  </si>
  <si>
    <t>Normalisation in Operating Parameters</t>
  </si>
  <si>
    <t>E.4</t>
  </si>
  <si>
    <t>Others</t>
  </si>
  <si>
    <t>E.5</t>
  </si>
  <si>
    <t>Gas Fuel Mix</t>
  </si>
  <si>
    <t>E.5.1</t>
  </si>
  <si>
    <t>E.4.1</t>
  </si>
  <si>
    <t>E.6</t>
  </si>
  <si>
    <t>E.6.1</t>
  </si>
  <si>
    <t>Notion energy for Gas OC Cycle to be Normalised for Module</t>
  </si>
  <si>
    <t>Notion energy for Gas OC Cycle to be Normalised for station</t>
  </si>
  <si>
    <t>E.4.2</t>
  </si>
  <si>
    <t xml:space="preserve">Heat Rate Normalisation for others </t>
  </si>
  <si>
    <t>E.5.2</t>
  </si>
  <si>
    <t>Heat Rate Normalisation for Gas Fuel mix</t>
  </si>
  <si>
    <t>E.6.2</t>
  </si>
  <si>
    <t xml:space="preserve">Heat Rate Normalisation for Gas OC Cycle </t>
  </si>
  <si>
    <t>F.1</t>
  </si>
  <si>
    <t>Station Gross Operating Heat Rate</t>
  </si>
  <si>
    <t>Coal Quality Normalisation</t>
  </si>
  <si>
    <t>Others Normalisation</t>
  </si>
  <si>
    <t>F.2</t>
  </si>
  <si>
    <t>F.3</t>
  </si>
  <si>
    <t>F.1.1</t>
  </si>
  <si>
    <t>Operating Heat Rate</t>
  </si>
  <si>
    <t>Gas Based Thermal Power plant Normalised Operating Heat Rate Calculation</t>
  </si>
  <si>
    <t>Million Rs</t>
  </si>
  <si>
    <t>Thermal Energy Saving achieved during the year</t>
  </si>
  <si>
    <t>Petcoke</t>
  </si>
  <si>
    <t>Biomass/Waste</t>
  </si>
  <si>
    <t>Liquid Fuel (HSD/LDO/FO/Others)</t>
  </si>
  <si>
    <t>Gaseous Fuel (LPG/Propone/NG/CNG/PNG/LNG/Others)</t>
  </si>
  <si>
    <t>Electrical Saving achieved during the year</t>
  </si>
  <si>
    <t>Lakh kWh</t>
  </si>
  <si>
    <t>Investment made and Saving Achieved</t>
  </si>
  <si>
    <t>b.1</t>
  </si>
  <si>
    <t>b.1.1</t>
  </si>
  <si>
    <t>b.1.2</t>
  </si>
  <si>
    <t>b.1.3</t>
  </si>
  <si>
    <t>b.1.4</t>
  </si>
  <si>
    <t>b.2</t>
  </si>
  <si>
    <t>b.3</t>
  </si>
  <si>
    <t>(Signature of the Chief Executive)</t>
  </si>
  <si>
    <t xml:space="preserve">Name &amp; designation of the Chief Executive: </t>
  </si>
  <si>
    <t>G.1</t>
  </si>
  <si>
    <t>Normalised Loading Factor</t>
  </si>
  <si>
    <t>Actual Loading Factor</t>
  </si>
  <si>
    <t>Gas Based Thermal Power Plant Station Net Operating Heat Rate without Normalisation</t>
  </si>
  <si>
    <t>Gas Fuel Mix Normalisation</t>
  </si>
  <si>
    <t>Gas OC Cycle Normalisation</t>
  </si>
  <si>
    <t>G.2</t>
  </si>
  <si>
    <t>G.3</t>
  </si>
  <si>
    <t>Heat Rate Configuration and Baseline Target Setting</t>
  </si>
  <si>
    <t>xiii</t>
  </si>
  <si>
    <t>xiv</t>
  </si>
  <si>
    <t>Station Net Operating Heat Rate as per Notification (Baseline)</t>
  </si>
  <si>
    <t>Station Net Target Heat Rate as per Notification (Baseline)</t>
  </si>
  <si>
    <t>INSTRUCTION FOR FILLING UP THE FORM-Sh</t>
  </si>
  <si>
    <t xml:space="preserve">Form Sh-Summary Sheet </t>
  </si>
  <si>
    <t>Form-Sh (General Information)</t>
  </si>
  <si>
    <t>GTG (Gas)</t>
  </si>
  <si>
    <t>STG (Coal/Gas/Diesel)</t>
  </si>
  <si>
    <t>STG (Coal/Gas/ Diesel)</t>
  </si>
  <si>
    <t>Design Fuel Type (Coal/Lignite/ Gas/Naptha/ Oil/Other)</t>
  </si>
  <si>
    <t>Form-1</t>
  </si>
  <si>
    <t>Details of information regarding Total Energy Consumed and Specific Energy Consumption Per unit of Production
(See Rule 3)</t>
  </si>
  <si>
    <t xml:space="preserve">A. </t>
  </si>
  <si>
    <t>General Details</t>
  </si>
  <si>
    <t>Description</t>
  </si>
  <si>
    <t>Name of the Unit</t>
  </si>
  <si>
    <t xml:space="preserve">i) Year of Establishment </t>
  </si>
  <si>
    <t xml:space="preserve">Sector and Sub-Sector in which the Designated Consumers falls  </t>
  </si>
  <si>
    <t>Sector</t>
  </si>
  <si>
    <t>Sub-Sector</t>
  </si>
  <si>
    <t>4. (i)</t>
  </si>
  <si>
    <r>
      <t xml:space="preserve">Complete address of DCs Unit location </t>
    </r>
    <r>
      <rPr>
        <b/>
        <sz val="11"/>
        <color theme="1"/>
        <rFont val="Palatino Linotype"/>
        <family val="1"/>
      </rPr>
      <t>(including Chief Executive's name &amp; designation)</t>
    </r>
    <r>
      <rPr>
        <sz val="11"/>
        <color theme="1"/>
        <rFont val="Palatino Linotype"/>
        <family val="1"/>
      </rPr>
      <t xml:space="preserve"> with mobile, telephone, fax nos. &amp; e-mail.</t>
    </r>
  </si>
  <si>
    <t>Registered Office address with telephone, fax nos. &amp; e-mail</t>
  </si>
  <si>
    <t xml:space="preserve">Energy Manager's Name, designation, Registration No., Address, Mobile, Telephone, Fax nos. &amp; e-mail </t>
  </si>
  <si>
    <t xml:space="preserve">B. </t>
  </si>
  <si>
    <t>Production details</t>
  </si>
  <si>
    <t>Manufacturing Industries notified as Designated Consumers</t>
  </si>
  <si>
    <t>Products</t>
  </si>
  <si>
    <t>Product 1</t>
  </si>
  <si>
    <t>Product 2</t>
  </si>
  <si>
    <t>Product 3</t>
  </si>
  <si>
    <t>Product (Please add extra rows in case of additional products)</t>
  </si>
  <si>
    <t>Total Equivalent Product</t>
  </si>
  <si>
    <t>Energy Consumption Details of Manufacturing Industries notified as Designated Consumers</t>
  </si>
  <si>
    <t>6. (i)</t>
  </si>
  <si>
    <t>Total Electricity Purchased from Grid/Other Source</t>
  </si>
  <si>
    <t>Million kwh</t>
  </si>
  <si>
    <t>Total Electricity Generated</t>
  </si>
  <si>
    <t xml:space="preserve">Total  Electricity Exported </t>
  </si>
  <si>
    <t>Total Electrical Energy Consumption</t>
  </si>
  <si>
    <t xml:space="preserve">Total Solid Fuel Consumption </t>
  </si>
  <si>
    <t>Million kCal</t>
  </si>
  <si>
    <t>Total Liquid Fuel Consumption</t>
  </si>
  <si>
    <t>(vii)</t>
  </si>
  <si>
    <t>Total Gaseous Fuel Consumption</t>
  </si>
  <si>
    <t>Total Thermal Energy Consumption</t>
  </si>
  <si>
    <t>(ix)</t>
  </si>
  <si>
    <t>Total Normalized Energy Consumption (Thermal+Electrical)</t>
  </si>
  <si>
    <t>TOE</t>
  </si>
  <si>
    <t>Specific Energy Consumption Details</t>
  </si>
  <si>
    <t>7. i</t>
  </si>
  <si>
    <t>Specific Energy Consumption(Without Normalization)</t>
  </si>
  <si>
    <t>TOE/Tonne</t>
  </si>
  <si>
    <t>Specific Energy Consumption (Normalized)</t>
  </si>
  <si>
    <t>Power Plants notified as Designated Consumer</t>
  </si>
  <si>
    <t>8. i.</t>
  </si>
  <si>
    <t xml:space="preserve">Annual Gross Generation </t>
  </si>
  <si>
    <t xml:space="preserve">Annual Plant Load Factor (PLF) </t>
  </si>
  <si>
    <t>Station Gross Design Heat Rate</t>
  </si>
  <si>
    <t>Station Gross Operative Heat Rate</t>
  </si>
  <si>
    <t xml:space="preserve">Auxiliary Power Consumption </t>
  </si>
  <si>
    <t>Operative Net Heat Rate</t>
  </si>
  <si>
    <t>Operative Net Heat Rate (Normalized)</t>
  </si>
  <si>
    <t>Million kWh</t>
  </si>
  <si>
    <t>Sector-Specific Details</t>
  </si>
  <si>
    <t>S.No</t>
  </si>
  <si>
    <t>Name of the Sector</t>
  </si>
  <si>
    <t>Form in which the details to be furnished</t>
  </si>
  <si>
    <t>Aluminium</t>
  </si>
  <si>
    <t>Refinery/Smelter</t>
  </si>
  <si>
    <r>
      <t>Sa</t>
    </r>
    <r>
      <rPr>
        <vertAlign val="subscript"/>
        <sz val="11"/>
        <color rgb="FF000000"/>
        <rFont val="Palatino Linotype"/>
        <family val="1"/>
      </rPr>
      <t>1</t>
    </r>
  </si>
  <si>
    <t>Cold Rolling Sheet</t>
  </si>
  <si>
    <r>
      <t>Sa</t>
    </r>
    <r>
      <rPr>
        <vertAlign val="subscript"/>
        <sz val="11"/>
        <color rgb="FF000000"/>
        <rFont val="Palatino Linotype"/>
        <family val="1"/>
      </rPr>
      <t>2</t>
    </r>
  </si>
  <si>
    <t>Cement</t>
  </si>
  <si>
    <t>Sb</t>
  </si>
  <si>
    <t>Chlor-Alkali</t>
  </si>
  <si>
    <t>Sc</t>
  </si>
  <si>
    <t>Fertilizer</t>
  </si>
  <si>
    <t>Sd</t>
  </si>
  <si>
    <t>Iron and Steel</t>
  </si>
  <si>
    <t>Integrated Steel</t>
  </si>
  <si>
    <r>
      <t>Se</t>
    </r>
    <r>
      <rPr>
        <vertAlign val="subscript"/>
        <sz val="11"/>
        <color rgb="FF000000"/>
        <rFont val="Palatino Linotype"/>
        <family val="1"/>
      </rPr>
      <t>1</t>
    </r>
  </si>
  <si>
    <t>Sponge Iron</t>
  </si>
  <si>
    <r>
      <t>Se</t>
    </r>
    <r>
      <rPr>
        <vertAlign val="subscript"/>
        <sz val="11"/>
        <color rgb="FF000000"/>
        <rFont val="Palatino Linotype"/>
        <family val="1"/>
      </rPr>
      <t>2</t>
    </r>
  </si>
  <si>
    <t>Pulp and Paper</t>
  </si>
  <si>
    <t>Sf</t>
  </si>
  <si>
    <t>Textile</t>
  </si>
  <si>
    <t>Composite</t>
  </si>
  <si>
    <r>
      <t>Sg</t>
    </r>
    <r>
      <rPr>
        <vertAlign val="subscript"/>
        <sz val="11"/>
        <color rgb="FF000000"/>
        <rFont val="Palatino Linotype"/>
        <family val="1"/>
      </rPr>
      <t>1</t>
    </r>
  </si>
  <si>
    <t>Fiber</t>
  </si>
  <si>
    <r>
      <t>Sg</t>
    </r>
    <r>
      <rPr>
        <vertAlign val="subscript"/>
        <sz val="11"/>
        <color rgb="FF000000"/>
        <rFont val="Palatino Linotype"/>
        <family val="1"/>
      </rPr>
      <t>2</t>
    </r>
  </si>
  <si>
    <t>Spinning</t>
  </si>
  <si>
    <r>
      <t>Sg</t>
    </r>
    <r>
      <rPr>
        <vertAlign val="subscript"/>
        <sz val="11"/>
        <color rgb="FF000000"/>
        <rFont val="Palatino Linotype"/>
        <family val="1"/>
      </rPr>
      <t>3</t>
    </r>
  </si>
  <si>
    <t>Processing</t>
  </si>
  <si>
    <r>
      <t>Sg</t>
    </r>
    <r>
      <rPr>
        <vertAlign val="subscript"/>
        <sz val="11"/>
        <color rgb="FF000000"/>
        <rFont val="Palatino Linotype"/>
        <family val="1"/>
      </rPr>
      <t>4</t>
    </r>
  </si>
  <si>
    <t>Thermal Power Plant</t>
  </si>
  <si>
    <t>Sh</t>
  </si>
  <si>
    <t>Signature:-</t>
  </si>
  <si>
    <t xml:space="preserve">Name of Energy Manager: </t>
  </si>
  <si>
    <t>Registration Number:</t>
  </si>
  <si>
    <t>Full Address:-</t>
  </si>
  <si>
    <t>Seal</t>
  </si>
  <si>
    <t>Telephone with STD Code</t>
  </si>
  <si>
    <t xml:space="preserve">Lignite </t>
  </si>
  <si>
    <t>H.1</t>
  </si>
  <si>
    <t>H.1.1</t>
  </si>
  <si>
    <t>Previous Year</t>
  </si>
  <si>
    <t>Current Year</t>
  </si>
  <si>
    <t>Module-1</t>
  </si>
  <si>
    <t>Module-2</t>
  </si>
  <si>
    <t>Module-3</t>
  </si>
  <si>
    <t>Module-4</t>
  </si>
  <si>
    <t>Module-5</t>
  </si>
  <si>
    <t>Module-6</t>
  </si>
  <si>
    <t>Module-7</t>
  </si>
  <si>
    <t>Module-8</t>
  </si>
  <si>
    <t>Module-9</t>
  </si>
  <si>
    <t>Module-10</t>
  </si>
  <si>
    <t>As Provided by Original Equipment Manufacturer (OEM)</t>
  </si>
  <si>
    <t>Module Heat Rate with Naphtha (For Gas based Power station)</t>
  </si>
  <si>
    <t>Annual PLF (Weighted)$$</t>
  </si>
  <si>
    <t>Auxiliary Power Consumption</t>
  </si>
  <si>
    <t>$$ Example-For Calculating ULF of the unit commissioned during the year : if the COD of a 200 MW unit is 1st October and PLF for the remaining period is 80% , its weighted capacity for the whole year is 100 MW, with weighted for whole year PLF stands at 40%</t>
  </si>
  <si>
    <t>Note:In case of Gas based Power Station, the APC% for Gas/Liquid fuel may be given separately</t>
  </si>
  <si>
    <t>@ External Factors:Non-Availability of fuel/schedule/backing down/any other external factor</t>
  </si>
  <si>
    <t>Characteristics Curve of Unit/Module Turbine Heat Rate Vs Load, from Original Equipment Manufacturer (OEM)</t>
  </si>
  <si>
    <t>Total Thermal Energy consumption due to unforeseen circumstances (external factor)</t>
  </si>
  <si>
    <t>Total Electrical Energy consumption due to unforeseen circumstances (external factor)</t>
  </si>
  <si>
    <t>We ……………………………………………….........................…..........................undertake that  information furnished in the Sector Specific  Form I are complete and  accurate to the best of my knowledge. I also undertake  that the information provided for Normalisation is limited to external factors only.</t>
  </si>
  <si>
    <t>Liquid Fuel ℗</t>
  </si>
  <si>
    <t>@For Gas Turbine-  Module Heat Rate (kcal/kWh)  = [Design Fuel Input (NCV-kcal)/ Design Gross Out Put (kWh)]</t>
  </si>
  <si>
    <t># Unit/Module Gross Generation in kWh in a year / Plant running hours in hrs in a year</t>
  </si>
  <si>
    <t>NM³/kWh</t>
  </si>
  <si>
    <t xml:space="preserve"> </t>
  </si>
  <si>
    <t>## Heat rate = Total Fuel Consumed in the unit or module /Total Generation</t>
  </si>
  <si>
    <t>Year 2</t>
  </si>
  <si>
    <t>Current/ Assessment/ Target Year (20.... 20....)</t>
  </si>
  <si>
    <t>Year 3/ Previous Year (20.... 20....)</t>
  </si>
  <si>
    <t>Form Sh (Details of Generation and Energy Consumption)</t>
  </si>
  <si>
    <t>Notified Baseline Net Heat Rate  (kcal/kWh)</t>
  </si>
  <si>
    <t>Notified Target Net Heat Rate  (kcal/kWh)</t>
  </si>
  <si>
    <t>Module Heat Rate for Open and Closed Cycle Operation</t>
  </si>
  <si>
    <t>Notional energy for Fuel Mix to be Normalised for Module</t>
  </si>
  <si>
    <t>Notional energy for Fuel Mix to be Normalised for station</t>
  </si>
  <si>
    <t>Gross Generation during Open Cycle (External Factor) and Closed Cycle operation</t>
  </si>
  <si>
    <t>Station Design Net Heat Rate (DNHR)</t>
  </si>
  <si>
    <t>Notified Net Product output (Net Generation) in Million Units</t>
  </si>
  <si>
    <t>A.4</t>
  </si>
  <si>
    <t>A.5</t>
  </si>
  <si>
    <t>A.6</t>
  </si>
  <si>
    <t>A.7</t>
  </si>
  <si>
    <t>As per Form Sh (2)</t>
  </si>
  <si>
    <t>As per Form Sh (4 (iii))</t>
  </si>
  <si>
    <t>As per Form Sh ( 4 (iv))</t>
  </si>
  <si>
    <t>As per Form Sh (4 (i))</t>
  </si>
  <si>
    <t>As per Form Sh (4 (ii))</t>
  </si>
  <si>
    <t>As per Form Sh ( 4 (v))</t>
  </si>
  <si>
    <t>As per Form Sh ( 4 (vi))</t>
  </si>
  <si>
    <t>Auxiliary Power Consumption (APC)</t>
  </si>
  <si>
    <t>Auxiliary Power Consumption (APC%)</t>
  </si>
  <si>
    <t>IF(D25="DG Set",E81/(1-E42/100),"Not Applicable")</t>
  </si>
  <si>
    <r>
      <t>Total Elect</t>
    </r>
    <r>
      <rPr>
        <sz val="11"/>
        <color rgb="FFFF0000"/>
        <rFont val="Calibri"/>
        <family val="2"/>
        <scheme val="minor"/>
      </rPr>
      <t>r</t>
    </r>
    <r>
      <rPr>
        <sz val="11"/>
        <color theme="1"/>
        <rFont val="Calibri"/>
        <family val="2"/>
        <scheme val="minor"/>
      </rPr>
      <t xml:space="preserve">ical Energy </t>
    </r>
  </si>
  <si>
    <r>
      <t>Thermal Energy to be subtra</t>
    </r>
    <r>
      <rPr>
        <sz val="11"/>
        <color rgb="FFFF0000"/>
        <rFont val="Calibri"/>
        <family val="2"/>
        <scheme val="minor"/>
      </rPr>
      <t>c</t>
    </r>
    <r>
      <rPr>
        <sz val="11"/>
        <color theme="1"/>
        <rFont val="Calibri"/>
        <family val="2"/>
        <scheme val="minor"/>
      </rPr>
      <t>ted due to Unforeseen Circumstances (External Factor)</t>
    </r>
  </si>
  <si>
    <t>Electrical Energy to be subtracted due to Unforeseen Circumstances (External Factor)</t>
  </si>
  <si>
    <t>Electrical Energy to be subtracted due to Shutdown (External Factor)</t>
  </si>
  <si>
    <t>Electrical Energy to be subtracted due to Environmental concern (External Factor)</t>
  </si>
  <si>
    <t>Thermal Energy to be subtracted due to Environmental concern (External Factor)</t>
  </si>
  <si>
    <r>
      <t>Actual Gross Generation from Nap</t>
    </r>
    <r>
      <rPr>
        <sz val="11"/>
        <color rgb="FFFF0000"/>
        <rFont val="Calibri"/>
        <family val="2"/>
        <scheme val="minor"/>
      </rPr>
      <t>h</t>
    </r>
    <r>
      <rPr>
        <sz val="11"/>
        <color theme="1"/>
        <rFont val="Calibri"/>
        <family val="2"/>
        <scheme val="minor"/>
      </rPr>
      <t>tha</t>
    </r>
  </si>
  <si>
    <r>
      <t>Design Module Heat Rate @ 100% Load for Nap</t>
    </r>
    <r>
      <rPr>
        <sz val="11"/>
        <color rgb="FFFF0000"/>
        <rFont val="Calibri"/>
        <family val="2"/>
        <scheme val="minor"/>
      </rPr>
      <t>h</t>
    </r>
    <r>
      <rPr>
        <sz val="11"/>
        <color theme="1"/>
        <rFont val="Calibri"/>
        <family val="2"/>
        <scheme val="minor"/>
      </rPr>
      <t xml:space="preserve">tha </t>
    </r>
  </si>
  <si>
    <t>As per Form Sh (6. 1) - 'Form Sh'!I49</t>
  </si>
  <si>
    <t>As per 'NF-3 (14)  - 'NF-3 APC'!E18</t>
  </si>
  <si>
    <t>As per Form Sh (6. 1) - Form Sh'!K49</t>
  </si>
  <si>
    <t>As per Form Sh (7. (vi)) - Form Sh'!F62</t>
  </si>
  <si>
    <t>As per Form Sh (7. (vii)) - Form Sh'!F63</t>
  </si>
  <si>
    <t xml:space="preserve">B. 1 / (1- C. 6/100) </t>
  </si>
  <si>
    <t xml:space="preserve">C.4 /(1- C.6 /100) </t>
  </si>
  <si>
    <t>BY - (D.2 - D.1 )</t>
  </si>
  <si>
    <t xml:space="preserve">D.3 *100/D.1 </t>
  </si>
  <si>
    <t xml:space="preserve">As per NF-1 Coal Quality , S. No. 18 </t>
  </si>
  <si>
    <t xml:space="preserve">As per NF-1 Coal Quality , S. No. 16 </t>
  </si>
  <si>
    <t>AY = E.5.1 / C.1</t>
  </si>
  <si>
    <t>As per NF-5 Gas OC Cycle' Sr. No. 12</t>
  </si>
  <si>
    <t>AY = E.6.1 / C.1</t>
  </si>
  <si>
    <t xml:space="preserve"> AY = IF(BY(D.4) &lt;=5, 10, IF(AND(BY(D.4) &gt;5, BY(D.4)&lt;=10), 17, IF(AND(BY(D.4) &gt;10, BY(D.4)&lt;=20), 21, IF(BY(D.4)&gt;20, 24,0)))), BY = A.7</t>
  </si>
  <si>
    <t>As per 'NF-4 Gas Fuel Mix' Sr No 12</t>
  </si>
  <si>
    <t>IF(OR('General Information' Sr. No. 3 ="Gas Turbine (Open Cycle)", 'General Information' Sr. No. 3 ="Combined Cycle Gas Turbine (CCGT)"),C.4 ,"Not Applicable")</t>
  </si>
  <si>
    <t>As per Form Sh Sr. No. 10.1.A.a.(v)</t>
  </si>
  <si>
    <t>As per Form Sh Sr. No. 10.1.A.a. (iv)</t>
  </si>
  <si>
    <t>As per Form Sh Sr. No. 10.1.A.b.(ii)</t>
  </si>
  <si>
    <t>As per Form Sh Sr. No. 4(i)</t>
  </si>
  <si>
    <t>As per Form Sh Sr. No. 10.1.A.a.(iii)</t>
  </si>
  <si>
    <t>As per Form Sh</t>
  </si>
  <si>
    <t>[12] (BY) - [12](AY)</t>
  </si>
  <si>
    <t>(U#1(AY[15]*AY[3])+ U#2 ((AY[15]*AY[3])+ U#3 ((AY[15]*AY[3]) +U#4 ((AY[15]*AY[3]) + U#5 ((AY[15]*AY[3]) + U#6 ((AY[15]*AY[3]) + U#7 ((AY[15]*AY[3]) + U#8 ((AY[15]*AY[3]) + U#9 ((AY[15]*AY[3]) + U#10 ((AY[15]*AY[3]))/(U#1 (AY[3]) + U#2 (AY[3]) + U#3 (AY[3]) + U#4 (AY[3]) + U#5 (AY[3]) + U#6 (AY[3]) + U#7 (AY[3]) + U#8 (AY[3]) +U#9 (AY[3]) + U#10 (AY[3]))</t>
  </si>
  <si>
    <t>IFERROR(IF(AY[13]&lt;=0,BY[9],D[9] - AY[13]),0)</t>
  </si>
  <si>
    <t>(U#1 (AY[17]*D[1]) + U#2 (AY[17]*D[1]) +U#3 (AY[17]*D[1]) +U#4 (AY[17]*D[1]) +U#5 (AY[17]*D[1]) + U#6 (AY[17]*D[1]) + U#7 (AY[17]*D[1]) + U#8 (AY[17]*D[1]) +U#9 (AY[17]*D[1]) + U#10 (AY[17]*D[1]))/(U#1 (D[1]) + U#2 (D[1]) +U#3 (D[1]) +U#4 (D[1]) +U#5 (D[1]) + U#6 (D[1]) +U#7 (D[1]) +U#8 (D[1]) +U#9 (D[1]) +U#10 (D[1]))</t>
  </si>
  <si>
    <t>IF('Form Sh' OEM THR [5.(i)]=0,'Form Sh' PG Test THR,'Form Sh' OEM THR [5.(i)])</t>
  </si>
  <si>
    <t>As per Form Sh Sr. No. AY.[6.(i)]</t>
  </si>
  <si>
    <t>AY=D[9]*AY[10]/100, BY=D[9]*AY[10]/100</t>
  </si>
  <si>
    <t>AY=(D[8]-AY[8])/D[8], BY=(D[8]-BY[8])/D[8]</t>
  </si>
  <si>
    <t xml:space="preserve">IFERROR(D[9])- AY[11], 0), </t>
  </si>
  <si>
    <t>Form Sh' 7.(ii)</t>
  </si>
  <si>
    <t>As per  'Form Sh' 7(iv)</t>
  </si>
  <si>
    <t>As per  'Form Sh' 12.2. (xi)</t>
  </si>
  <si>
    <t>8760*AY[7] - AY[9] - AY[11]</t>
  </si>
  <si>
    <t>(AY[1]*AY[12] + AY[8]*AY[9] + AY[10]*AY[11]/(AY[9] + AY[11] +AY[12])</t>
  </si>
  <si>
    <t>AY[13]*100/AY[1]</t>
  </si>
  <si>
    <t>AY[15]*100/AY[1]</t>
  </si>
  <si>
    <t>As per 'Form Sh' 5 (i) to 5 (x)</t>
  </si>
  <si>
    <t>Form Sh' 7.1.(i) [OC-Gas]+ 'Form Sh' 7.1.(i)[CYI-Gas]+'Form Sh' 7.(i)[OCE-Gas]</t>
  </si>
  <si>
    <t>Form Sh' 7.1.(i) [OC-Naphtha]+ 'Form Sh' 7.1.(i)[CYI-Naphtha]+'Form Sh' 7.(i)[OCE-Naphtha]</t>
  </si>
  <si>
    <t>Form Sh' 7.1.(i) [OC-Oil/Other Fuel]+ 'Form Sh' 7.1.(i)[CYI-Oil/Other Fuel]+'Form Sh' 7.(i)[OCE-Oil/Other Fuel]</t>
  </si>
  <si>
    <t>[5] + [6] + [7]</t>
  </si>
  <si>
    <t>([2]*[5]+[3]*[6]+[4]*[7])/([5] + [6] + [7])</t>
  </si>
  <si>
    <t>AY[9] - BY[9]</t>
  </si>
  <si>
    <t>[10]*[8]</t>
  </si>
  <si>
    <t>M1[12] + M2[12] +…..</t>
  </si>
  <si>
    <t>As per 'Form Sh' 5. (i) to 5. (x)</t>
  </si>
  <si>
    <t>IF('Form Sh' OEM UHR [5.(I)] =0,'Form Sh' PG Test UHR [5.(I)],'Form Sh' OEM UHR [5.(I)])</t>
  </si>
  <si>
    <t>Form Sh' 5.(i) DHR at Different Condition [OC-MHR]</t>
  </si>
  <si>
    <t>Form Sh' 5.(i) DHR at Different Condition [Oil/Other Fuel - MHR]</t>
  </si>
  <si>
    <t>SUM('Form Sh' 7.1 (i) [CC-(Gas+ Naphtha + Oil/Others)]</t>
  </si>
  <si>
    <t>SUM('Form Sh' 7.1 (i) [OCE-(Gas+ Naphtha + Oil/Others)]</t>
  </si>
  <si>
    <t>SUM('Form Sh' 7.1 (i) [OCI-(Gas+ Naphtha + Oil/Others)]</t>
  </si>
  <si>
    <t>[10] + [11]</t>
  </si>
  <si>
    <t>([2]*[5]+ [3]*[6]/([5] + [6])</t>
  </si>
  <si>
    <t>AY[9] -BY[9]</t>
  </si>
  <si>
    <t>[10] * [8]</t>
  </si>
  <si>
    <t>M1[11] + M2 [11] + …………</t>
  </si>
  <si>
    <t>Form Sh'! 12.4 c(i)</t>
  </si>
  <si>
    <t>Form Sh'! 12.4 c(ii)</t>
  </si>
  <si>
    <t>Form Sh'! 12.4 c(iii)</t>
  </si>
  <si>
    <t>Form Sh'! 12.4 c(iv)</t>
  </si>
  <si>
    <t>Form Sh'! 12.4 c(v)</t>
  </si>
  <si>
    <t>Form Sh'! 12.4 c(vi)</t>
  </si>
  <si>
    <t>Form Sh'! 12.4 c(vii)</t>
  </si>
  <si>
    <t>Form Sh'! 12.4 c(viii)</t>
  </si>
  <si>
    <t>Form Sh'! 12.4 c(ix)</t>
  </si>
  <si>
    <t>Form Sh'! 12.4 c(x)</t>
  </si>
  <si>
    <t>(11CS+11WS+11HS)*10</t>
  </si>
  <si>
    <t>Form Sh'! 12.4 B(i)</t>
  </si>
  <si>
    <t>Form Sh'! 12.5 Total Ad.El.En.Con.</t>
  </si>
  <si>
    <t>Form Sh'12.5 Total Ad.Th.En.Con.</t>
  </si>
  <si>
    <t>Form Sh'! 12.6 (i)</t>
  </si>
  <si>
    <t>Form Sh'! 12.6 (ii)</t>
  </si>
  <si>
    <t>Form Sh'! 6.1 UGHR</t>
  </si>
  <si>
    <t>Heat Rate to be normalised in the Unit operating  Heat Rate</t>
  </si>
  <si>
    <t>AY={(13AY)+914AY)+(16AY)}*(18AY)
BY={(13BY)+(16BY)}*(18BY)</t>
  </si>
  <si>
    <t>AY=(15AY)+(17AY)+(12AY)
BY=(17BY)</t>
  </si>
  <si>
    <t>{(19AY)+(20AY)}-{(19BY)+(20BY)}</t>
  </si>
  <si>
    <t>Section</t>
  </si>
  <si>
    <t>Normalised Design Boiler Efficiency  for Unit</t>
  </si>
  <si>
    <t>Station Operating Gross  Heat Rate</t>
  </si>
  <si>
    <t>Coal Based Thermal Power Plant Station Operating Net Heat Rate without Normalisation</t>
  </si>
  <si>
    <t>Coal Based Thermal Power plant Normalised Operating Net  Heat Rate</t>
  </si>
  <si>
    <t>kcal/kg</t>
  </si>
  <si>
    <t>Nomenclature of Units as per Standard Practice of TPPs</t>
  </si>
  <si>
    <t>Million Units</t>
  </si>
  <si>
    <t>Normalization Factor for Gas Quality in Gas based Power Station</t>
  </si>
  <si>
    <t>Net Calorific Value of Gas</t>
  </si>
  <si>
    <t>NHR trendline equation</t>
  </si>
  <si>
    <t>NHR as per trendline equation</t>
  </si>
  <si>
    <t>y = -10^-7x^2 + 0.0051x + 1490.5</t>
  </si>
  <si>
    <t>Difference in NHR as per trendlne Equation between AY and BY</t>
  </si>
  <si>
    <t>Normalization due to change in Gas Quality</t>
  </si>
  <si>
    <t>Million Kcal</t>
  </si>
  <si>
    <t>Gross Generation in AY</t>
  </si>
  <si>
    <t>(6)*(5)</t>
  </si>
  <si>
    <t>Form Sh'! 7 (ix) AY &amp; BY</t>
  </si>
  <si>
    <t>Form Sh'! 10.2.1 (xii) AY &amp; BY</t>
  </si>
  <si>
    <t>(4)AY-(4)BY</t>
  </si>
  <si>
    <t>Form Sh'! 6.1 Gr. Gen AY</t>
  </si>
  <si>
    <t>y = -10^-7x^2 + 0.0051x + 1490.5
Where x=NCV</t>
  </si>
  <si>
    <t>Gas OC Cycle</t>
  </si>
  <si>
    <t>Gas Quality</t>
  </si>
  <si>
    <t>Heat Rate Normalisation for Gas Quality</t>
  </si>
  <si>
    <t>E.7</t>
  </si>
  <si>
    <t>E.7.1</t>
  </si>
  <si>
    <t>E.7.2</t>
  </si>
  <si>
    <t>Gas Quality Normalisation</t>
  </si>
  <si>
    <t>E7.2</t>
  </si>
  <si>
    <t>Electrical Energy Consumption for Coal Grinding Mills (VRM/Ball) + ID Fan + Ash Handling Plant</t>
  </si>
  <si>
    <t>Station's Generation, PLF &amp; Other Details (Bifurcation of Sr No 7(iii) in case of Gas based Power Station or Thermal Oil-Gas based Plant)</t>
  </si>
  <si>
    <t>Unit /Module wise Design Data Details (For other fuel)</t>
  </si>
  <si>
    <t>Coal/Oil-Gas Based Thermal Power plant Normalised Operating Heat Rate Calculation</t>
  </si>
  <si>
    <t xml:space="preserve">For other Fuel data, plant to insert the data in section 5.2 with Unit Nos </t>
  </si>
  <si>
    <t xml:space="preserve">Frequency </t>
  </si>
  <si>
    <t>To be filled in the General Information Sheet</t>
  </si>
  <si>
    <t>To be filled in the Form-Sh Sheet directly</t>
  </si>
  <si>
    <t>One time</t>
  </si>
  <si>
    <t>COD document</t>
  </si>
  <si>
    <t>PPA</t>
  </si>
  <si>
    <t>Notification</t>
  </si>
  <si>
    <t>Calculation for target setting</t>
  </si>
  <si>
    <t>% Reduction Target for Percentage deviation in the Station Net Heat Rate as per Notificataion</t>
  </si>
  <si>
    <t>OEM Curves and docuemts/ COD documents</t>
  </si>
  <si>
    <t>Primary-Annual
Secondary-Hourly shift log book/ Daily reports</t>
  </si>
  <si>
    <t>Annual Generation Reports</t>
  </si>
  <si>
    <t>Primary-Annual
Secondary-Daily reports</t>
  </si>
  <si>
    <t>Daily Generation Reports</t>
  </si>
  <si>
    <t>Primary -Daily
Secondary- Hourly</t>
  </si>
  <si>
    <t>same as calculated in row no. 6.b</t>
  </si>
  <si>
    <t>Primary -Daily
Secondary- Daily</t>
  </si>
  <si>
    <t>DGR</t>
  </si>
  <si>
    <t>Basis Report</t>
  </si>
  <si>
    <t>Total Supplied to grid =Total Generation -APC</t>
  </si>
  <si>
    <t>Primary-daily
secondary- every 4 hours</t>
  </si>
  <si>
    <t>FSA, Lab analysis report for samples at various points</t>
  </si>
  <si>
    <t>Energy Consumption to be entered in Form Sh</t>
  </si>
  <si>
    <t>Energy Meter Reports</t>
  </si>
  <si>
    <t>Primary-daily/ shift wise
secondary- every 4 hours</t>
  </si>
  <si>
    <t>Primary-Daily
Secondary- hourly</t>
  </si>
  <si>
    <t>Annual Reports</t>
  </si>
  <si>
    <t>Primary- Annual
Secondary-As &amp; when  occurred</t>
  </si>
  <si>
    <t>Trip reports/ Shift Reports/ Synchronization communication</t>
  </si>
  <si>
    <t>Please enter the APC as per the baseline audit report</t>
  </si>
  <si>
    <t>One Time</t>
  </si>
  <si>
    <t>Annual Report</t>
  </si>
  <si>
    <t>Audit Report</t>
  </si>
  <si>
    <t>Please provide the name, commitioning date , kw rating , actual operating hour and total energy consumptiion of equipments installed to meet the environmental complience in AY and BY</t>
  </si>
  <si>
    <t>Monthly</t>
  </si>
  <si>
    <t>Monthly Generation/ operation reports</t>
  </si>
  <si>
    <t>Efficiency Cell Reports</t>
  </si>
  <si>
    <t>Please enter Total Thermal Energy consumption due to unforseen circumstances</t>
  </si>
  <si>
    <t>Please enter Total Electrical Energy consumption due to unforseen circumstances</t>
  </si>
  <si>
    <t xml:space="preserve">The list of documents that shall be submitted by the DCs is mentioned. The DC shall submit the doc and write Yes/No in the relevant docuembt column </t>
  </si>
  <si>
    <t xml:space="preserve">Investment, if any, during this period has to be mentioned with quantified savings in terms of million kcal of coal, lignte, petcoke, biomass/ waste </t>
  </si>
  <si>
    <t>The process flow diagram has to be attached indicating the entire scheme of the system/ sub-system</t>
  </si>
  <si>
    <t>Normalization Factor for Fuel Mix inThermal Power Station</t>
  </si>
  <si>
    <t>s</t>
  </si>
  <si>
    <t>Form Sh' 7.1.(i) [Oil/others]+ 'Form Sh' 7.1.(i)[CYIOil/others]+'Form Sh' 7.(i)[Oil/others]</t>
  </si>
  <si>
    <t>As per 'Form Sh' 5.2 (i) to 5.2 (v)</t>
  </si>
  <si>
    <t xml:space="preserve">[4] + [5] </t>
  </si>
  <si>
    <t>([2]*[4]+[3]*[5])/([4] + [5])</t>
  </si>
  <si>
    <t>AY[7] - BY[7]</t>
  </si>
  <si>
    <t>[9]*[6]</t>
  </si>
  <si>
    <t>M1[9] + M2[9] +…..</t>
  </si>
  <si>
    <t>Actual Gross Generation from Fuel 2 (Oil/ Others)</t>
  </si>
  <si>
    <t xml:space="preserve">For Thermal Power Station firing Gas/ Oil/ Other Fuels in Boiler </t>
  </si>
  <si>
    <t>Section 5</t>
  </si>
  <si>
    <t>Section 5.2</t>
  </si>
  <si>
    <t>All the relevant details with Gas fuel shall be entered</t>
  </si>
  <si>
    <t>All the relevant details with Oil/Other Fuel shall be entered</t>
  </si>
  <si>
    <t>Station's Design Heat Rate = [UDHR1xC1 + UDHR2xC2+ UDHR3xC3………]/[C1+C2+C3…….] 
Where C1, C2, C3, …..= Unit Capacity in MW</t>
  </si>
  <si>
    <t>PG Test Reports/ Certified reports on Fuel Change</t>
  </si>
  <si>
    <t xml:space="preserve">Calculation for Station installed Capacity, Boiler Efficiency, Turbine Heat rate and Unit Heat rate provided by  Original Equipment Manaufacturer (OEM) and as per Performance Guarantee Test  (PG Test) report and the commercial operation date (COD) of all the Unit. </t>
  </si>
  <si>
    <t xml:space="preserve">Please provide the Unitwise design installed Capacity, Boiler Efficiency, Turbine Heat rate and Unit Heat rate provided by  Original Equipment Manaufacturer (OEM) and as per Performance Guarantee Test  (PG Test) report and the Commercial Operation Date (COD) of all the Unit. The data to be provided for Major Fuel </t>
  </si>
  <si>
    <t xml:space="preserve">Please provide the Unitwise design installed Capacity, Boiler Efficiency, Turbine Heat rate and Unit Heat rate provided by  Original Equipment Manaufacturer (OEM) and as per Performance Guarantee Test  (PG Test) report and the Commercial Operation Date (COD) of all the Unit. The data to be provided for Other Fuel </t>
  </si>
  <si>
    <t>1. Form Sh is to be filled for  Gas/Oil Fired Thermal Power plant also, however the Normalisation for Fuel Mix will be dealt separately. 2. The other calculation will be performed based on the mearit of the parameters in Form Sb</t>
  </si>
  <si>
    <t>IF('General Information' Sr. No. 3 ="Coal/Lignite/Oil/Gas Fired",C.4,"Not Applicable")</t>
  </si>
  <si>
    <t>IF('General Information' Sr. No. 3 ="Coal/Lignite/Oil/Gas Fired",F.1.1/(1-C.6/100),"Not Applicable")</t>
  </si>
  <si>
    <t>Notional energy for Gas OC Cycle to be Normalised for station</t>
  </si>
  <si>
    <t>Notional energy for Gas Quality to be Normalised for station</t>
  </si>
  <si>
    <t>Design Gross Heat Rate @ 100% Load from fuel 2 (Oil/others)</t>
  </si>
  <si>
    <t>Gross Heat Rate with Fuel Mix</t>
  </si>
  <si>
    <t>NF-1 Coal Quality -Document Available for Normalisation</t>
  </si>
  <si>
    <t>Documents Avaialbility</t>
  </si>
  <si>
    <t>As per 'NF-7 Others' Sr. No. 10</t>
  </si>
  <si>
    <t>NF-6 Gas NCV [7]</t>
  </si>
  <si>
    <t>E.7.1/C.4</t>
  </si>
  <si>
    <t>Documentation Availability</t>
  </si>
  <si>
    <t>Normalization -Others (Startup/Shutdown/Environmental Concern)</t>
  </si>
  <si>
    <t>Design Gross Heat Rate @ 100% Load (OEM) from Fuel 1 (Gas)</t>
  </si>
  <si>
    <t>Actual Gross Generation from Fuel 1 (Gas)</t>
  </si>
  <si>
    <t>Basis/Formule</t>
  </si>
  <si>
    <t>Please enter numeric values or leave blank</t>
  </si>
  <si>
    <t xml:space="preserve">Please eneter numeric value or "0" </t>
  </si>
  <si>
    <t>Fomulae Protected</t>
  </si>
  <si>
    <t>Data not to be filled</t>
  </si>
  <si>
    <t>Select from the list Yes or No</t>
  </si>
  <si>
    <t>Total Number of Shutdown in a year (Internal and External)</t>
  </si>
  <si>
    <t xml:space="preserve">In case of difference in Design Coal Quality for different units, Coal analysis to be given unitwise, otherwise enter the same parameter </t>
  </si>
  <si>
    <t xml:space="preserve">Primary Documents from where the information can be sourced and to be kept ready for verification by Accredited Energy Auditor </t>
  </si>
  <si>
    <t>Secondary Documents from where the information can be sourced and to be kept ready for verification by Accredited Energy Auditor</t>
  </si>
  <si>
    <t>Please fill the data as per colour coding provided  at the bottom of Form Sh</t>
  </si>
  <si>
    <t>(ii) Registration No (As provided by BEE)</t>
  </si>
  <si>
    <t>Station Net Heat Rate (NHR)</t>
  </si>
  <si>
    <t xml:space="preserve"> ** To be indicated only if OEM certified design or  PG Test report is available and the same can be produced as documentry proof, whenever required. If gas/liquid fuel is used, the Design/PG value for gas/liquied fuel may be given separately.</t>
  </si>
  <si>
    <t>Gas Supplier Fuel Analysis Documents should be available with Plant.</t>
  </si>
  <si>
    <t>*** Weighted Average except  for Design Capacity [For ex (Coal Fired):  Station Design Heat Rate = {(DGHR 1 x Capacity 1 + DGHR 2 x Capacity2 + -----------) / (Total Capacity of Station)}] and [For ex (Gas Turbine):Station Operating Heat  Rate={(Module HR 1 x Capacity 1 + Module HR 2 x Capacity2 + -----------) / (Total Capacity of Station Module)}</t>
  </si>
  <si>
    <t>No. of units with their capacity</t>
  </si>
  <si>
    <t>A.8</t>
  </si>
  <si>
    <t xml:space="preserve">Difference of Notified Baseline Net Heat Rate and Notified Net Heat Rate </t>
  </si>
  <si>
    <t>(A.4)-(A.5)</t>
  </si>
  <si>
    <t>D.7</t>
  </si>
  <si>
    <t>Baseline Normalisation</t>
  </si>
  <si>
    <t>(D.5) x (D.3)/100</t>
  </si>
  <si>
    <t>(A.8)-(D.6)</t>
  </si>
  <si>
    <t>Total Energy to be normalised due to Start-ups/ Shutdowns/Environmental Concern/Unforeseen Circumstances</t>
  </si>
  <si>
    <t>1. OEM Curves and docuemts/ COD documents 2  PG Test Report 3. HMB diagram at different load (Minimum 5-7 nos of  (x,y) co-ordinates to plot as curve 4. Design Boiler Efficiency Document from Original Equipment Manufacturer (OEM) 5. Design  Coal Analysis Document as per OEM</t>
  </si>
  <si>
    <t>Continuous, Daily, Monthly</t>
  </si>
  <si>
    <t>1.Plant Design document from OEM 2. PG Test Report</t>
  </si>
  <si>
    <t>Notification S.O. 387 (E )</t>
  </si>
  <si>
    <t xml:space="preserve"> Shall be calculated as per the formula given in the PAT documents</t>
  </si>
  <si>
    <t>1)  Daily Generation Report 2) Monthly Generation Report 3) Shift Report and Register 4) Unit Log book 5) Coal Consumption records 6) Stores Stock Register 7)Purchase Order 8) SAP Entry in PP/SD mosule</t>
  </si>
  <si>
    <t>1) Generator Energy Meter (Sealed) 2) Energy Management System 3) Weigh feeder 4) Bunker load Cells 5) Fuel GCV test report (Internal and External) 6) Internal Audit Report</t>
  </si>
  <si>
    <t xml:space="preserve">1) Daily Internal Report from Lab on Fuel Proximate Analysis performed on each lot. 2) Test Certificate from Government Accredited lab. (Plant to maintain minimum 1 sample test in a quarter for Proximate and Ultimate Analysis i.e. 4 test certificates in a year for each soild fuel  3) Purchase Order, where guaranteed GCV range is mentioned </t>
  </si>
  <si>
    <t>1) internal test report 2) Callibration report of measuring equipment 3) Lab register 4) Lab analysis prcedure documents 5) Sampling methodology document</t>
  </si>
  <si>
    <t xml:space="preserve">1. Energy Management System   2. Energy Meters </t>
  </si>
  <si>
    <t>Landed cost of Fuel is required to calculate the price of 1 ESCerts for the year 2014-15.</t>
  </si>
  <si>
    <t xml:space="preserve">1. Annual Generation Reports 2. DGR 3. MGR 4. Annual Report </t>
  </si>
  <si>
    <t>1. Annual Generation Reports 2. DGR 3. MGR 4. Annual Report</t>
  </si>
  <si>
    <t>1. OEM Curves and docuemts/ COD documents 2  PG Test Report 3. HMB diagram at different load (Minimum 5-7 nos of  (x,y) co-ordinates to plot as curve 4. Design Boiler Efficiency Document from Original Equipment Manufacturer (OEM) 5. Design  Coal Analysis Document as per OEM 6. Predicted Performance Data (PPD) document from OEM</t>
  </si>
  <si>
    <t>as per Sr No  4 (i)</t>
  </si>
  <si>
    <t>The Auxilliary Power of the Station to be provided without Colony and construction power</t>
  </si>
  <si>
    <t>Calculation of Auxiliary Power Consumption (APC) in %</t>
  </si>
  <si>
    <t xml:space="preserve">Calculation of operating gross heat rate of the station </t>
  </si>
  <si>
    <t>Example-For Calculating ULF of the unit commissioned during the year : if the COD of a 200 MW unit is 1st October and PLF for the remaining period is 80% , its weighted capacity for the whole year is 100 MW, with weighted for whole year PLF stands at 40%</t>
  </si>
  <si>
    <t>Please provide installed capacity (MW) of the station for current as well as for the previous year</t>
  </si>
  <si>
    <t>If COD of some unit(s) is in between the year, Please provide the total station's weighted capacity for the year in MW</t>
  </si>
  <si>
    <t>1. COD Document submitted to Authority</t>
  </si>
  <si>
    <t>1. OEM Document</t>
  </si>
  <si>
    <t xml:space="preserve">Calculation of Plant Availability Factor (%) </t>
  </si>
  <si>
    <t xml:space="preserve">1) Daily Generation Report 2) Monthly Generation Report 3) Shift Report and Register 4) Generation Schedule from Load Despatch Centre 5) External Breakdown Report 6) Fuel Unavailability document/record  from external agencies 7) Coal Linkage Document 8) Log Book </t>
  </si>
  <si>
    <t>1) Shift Register 2) Shift Reports 3) Energy Meter Readings 4) Energy Management System 5) Breakdown reports (Internal and External)</t>
  </si>
  <si>
    <t>The calculation is to be done from Planned or unplanned staoppages, Forced outage etc  of unit</t>
  </si>
  <si>
    <t>Daily, Monthly, Annual</t>
  </si>
  <si>
    <t>For example : if the COD of a 200 MW unit is 1st October in the current year, its weighted capacity for the whole year is 100 MW</t>
  </si>
  <si>
    <t>Reference from other cell:  Auxiliary Power Consumption (APC) in MU</t>
  </si>
  <si>
    <t>Calculation of operating Net heat rate (ONHR) of the station.</t>
  </si>
  <si>
    <t>1) Generator Energy Meter (Sealed) 2) Energy Management System 3) Weigh feeder 4) Bunker load Cells 5) Fuel GCV test report (Internal and External) 6. Efficiency Report</t>
  </si>
  <si>
    <t>1) Generator Energy Meter (Sealed) 2) Energy Management System 3) Weigh feeder 4) Bunker load Cells 5) Fuel GCV test report (Internal and External) 6) Internal Audit Report 7) Efficiecny Report</t>
  </si>
  <si>
    <t>Please provide the Average PLF during Baseline year as per baseline energy audit reports</t>
  </si>
  <si>
    <t>Please provide Actual PLF as reported to CERC/SERC</t>
  </si>
  <si>
    <t>Reference from other Cell: Station Net Operating Heat Rate as per Notification (Baseline)</t>
  </si>
  <si>
    <t>Reference from other Cell: Station Net Target Heat Rate as per Notification (Baseline)</t>
  </si>
  <si>
    <t>1) baseline Report</t>
  </si>
  <si>
    <t>1) Reporting document to CERC/SERC</t>
  </si>
  <si>
    <t>1)Tariff Document from CERC</t>
  </si>
  <si>
    <t>Please provide the Annual Genertion for Actual Gross Generation-Closed Cycle in differnet type of plant operation through Gas/Naptha/Oil/Other Fuel in Gas based CCGT or Gas based Thermal Power Station</t>
  </si>
  <si>
    <t>DC to provide the details of generation through Gas or Oil field for Gas or Oil based Thermal Power Plant</t>
  </si>
  <si>
    <t>To be filled in the General Information Sheet.  .</t>
  </si>
  <si>
    <t>Please provide the Annual Genertion in MU for Actual Gross Generation-Open Cycle due to Internal factor in differnet type of plant operation through Gas/Naptha/Oil/Other Fuel in Gas based CCGT or Gas based Thermal Power Station</t>
  </si>
  <si>
    <t>Please provide the Annual Genertion in MU for Actual Gross Generation-Open Cycle due to External factor in differnet type of plant operation through Gas/Naptha/Oil/Other Fuel in Gas based CCGT or Gas based Thermal Power Station</t>
  </si>
  <si>
    <t>Reference from other Cell:Actual Gross Generation-Closed Cycle</t>
  </si>
  <si>
    <t>Reference from other Cell:Actual Gross Generation -Open Cycle due to internal factor</t>
  </si>
  <si>
    <t>Reference from other Cell:Actual Gross Generation-Open Cycle due to external factor</t>
  </si>
  <si>
    <t>Reference from other Cell:Actual Gross Generation</t>
  </si>
  <si>
    <t>calculation: Auxiliary Power Consumption</t>
  </si>
  <si>
    <t>Please provide the Auxiliary Power Consumption in MU for different type of plant operation through Gas/Naptha/Oil/Other Fuel in Gas based CCGT or Gas based Thermal Power Station</t>
  </si>
  <si>
    <t xml:space="preserve">Reference from other Cell:Total Gross Generation of Electricity  </t>
  </si>
  <si>
    <t>Reference from other Cell:Total Net Electricity Supplied to Grid</t>
  </si>
  <si>
    <t>1) Purchase order 2) Rail Racks details 3) Weighing Document 4) Shift Register 5) Shift Reports 6) Energy Meter Readings 7) Energy Management System</t>
  </si>
  <si>
    <t>Please provide unit wise operation hours (Hours) caused by Forced Outage/ Unavailability, Planned Maintenance Outage/ Planned Unavailability and Average Operating Load (MW) and with Operating hours due to Internal factor for baseline year and Assessment year</t>
  </si>
  <si>
    <t>1)  Daily Generation Report 2) Monthly Generation Report 3) Shift Report and Register 4) Unit Log book 5) Fuel Consumption records 6) Stores Stock Register 7)Purchase Order 8) SAP Entry in PP/SD mosule</t>
  </si>
  <si>
    <t>1) Generator Energy Meter (Sealed) 2) Energy Management System 3) Fuel Flow Meter 4) Gas Meter 5) Fuel GCV test report (Internal and External) 6. Efficiency Report 7. GCV/NCV test report from external or internal test report</t>
  </si>
  <si>
    <t xml:space="preserve">Energy Meter Readings for Bus/ boards/ transformers &amp; Export/ Import/ Switchyard report </t>
  </si>
  <si>
    <t xml:space="preserve">Energy Meter Readings for Bus/ boards/ transformers  &amp; Export/ Import/ Switchyard report </t>
  </si>
  <si>
    <t>1) Grid Meter report 2) Daily Power Report 3) DGR 4) MGR</t>
  </si>
  <si>
    <t>1) Meter Reading 2) Energy management System</t>
  </si>
  <si>
    <t xml:space="preserve">Please provide Electricity Consumption-Colony/Construction </t>
  </si>
  <si>
    <t>1) internal test report 2) Callibration report of measuring equipment 3) Lab register 4) Lab analysis prcedure documents 5) Sampling methodology document 6) FSA 7) Lab reports, 8) weighbridge reports 9) stacking reports</t>
  </si>
  <si>
    <t>1) Daily Internal Report from Lab on Fuel Proximate Analysis performed on each lot. 2) Test Certificate from Government Accredited lab. (Plant to maintain minimum 1 sample test in a quarter for Proximate and Ultimate Analysis i.e. 4 test certificates in a year for each soild fuel  3) Purchase Order, where guaranteed GCV range is mentioned  4) DGR 5) MGR 6) Log Book</t>
  </si>
  <si>
    <t>1) Purchase Order 2) Stores Receipt 3) SAP Entry in MM/PP/FI module 4) Annual Report 5) DGR 5) MGR</t>
  </si>
  <si>
    <t>1) internal test report 2) Callibration report of measuring equipment 3) Lab register 4) Lab analysis prcedure documents 5) Sampling methodology document 6) FSA 7) Lab reports, 8) weighbridge reports 9) Flow Meter 10) Dip measurement in day tank</t>
  </si>
  <si>
    <t>Please provide the Gross Calorific Value, Total Consumption and Specific Fuel Consumption of Gaseous  Fuels (NG/RLNG/APM/Others) as fired basis</t>
  </si>
  <si>
    <t>1) DGR 2) MGR 3) Annul Report 4) SAP Entry in PP/SD/PM Module</t>
  </si>
  <si>
    <t xml:space="preserve">ii. Unit wise HBD or Curve from Original Equipment Manufacturer (OEM) at various loads
</t>
  </si>
  <si>
    <t xml:space="preserve">iii. In case of non-availability of HBD or Curve, data from the similar Unit  will be considered
</t>
  </si>
  <si>
    <t>Please provide total number of shutdown in a year separately operating through different fuel Gas/Coal due to Internal and external factor in Nos</t>
  </si>
  <si>
    <t>Please provide total number of shutdown in a year due to external factor eparately operating through different fuel Gas/Coal due to  external factor in Nos</t>
  </si>
  <si>
    <t>A.i</t>
  </si>
  <si>
    <t>A.ii</t>
  </si>
  <si>
    <t>B.i</t>
  </si>
  <si>
    <t xml:space="preserve">Please provide the Electrical Energy Consumption during shutdown due to external factor in MU </t>
  </si>
  <si>
    <t>1) Energy Meters 2) Daily Power Report 3) Energy Management System 4) Trip reports/ Shift Reports/ Synchronization communication</t>
  </si>
  <si>
    <t>Please provide total number of Cold/Warm/Hot  startup in a year due to external factor in Nos</t>
  </si>
  <si>
    <t>DC to follow the defination of Cold/Worm/Hot start as defined in the OEM document of Turbine on temperature</t>
  </si>
  <si>
    <t>1) OEM document for Turbine 2)  DGR 3) MGR 4) Annul Report 5) SAP Entry in PP/SD/PM Module 6) External factor document</t>
  </si>
  <si>
    <t>1) OEM Documents 2) Purchase order of equipment 3) Shift Log book 4) Shift Register</t>
  </si>
  <si>
    <t>1) Energy Meter reading 2) Energy Management System</t>
  </si>
  <si>
    <t>1) For Normalisation factors, which became applicable due to external factors, authentic documents to be produced by DC for the baseline as well for the assessment year. In absence of these authentic documents, no Normalisation Factor will be applied/Considered. 2) While selecting "No" from the drop down list, the inbuilt calculation automatic treat the Normalisation for particular factor as zero. However, DC needs to submit an undertaking from the Authorised Signatory on non-availability of document</t>
  </si>
  <si>
    <t>1) Monthly Generation 2) Operation reports 3) Unforeseen Circumstances Documents</t>
  </si>
  <si>
    <t>The hard copy/Printouts is to be signed by Authorised signatory, if SAP data is used as documents</t>
  </si>
  <si>
    <t>Abbreviations</t>
  </si>
  <si>
    <t>MPR</t>
  </si>
  <si>
    <t>Monthly Production Report</t>
  </si>
  <si>
    <t>DPR</t>
  </si>
  <si>
    <t>Daily Production Report</t>
  </si>
  <si>
    <t>MM</t>
  </si>
  <si>
    <t>Material Management</t>
  </si>
  <si>
    <t>PP</t>
  </si>
  <si>
    <t>Production and Planning</t>
  </si>
  <si>
    <t>SD</t>
  </si>
  <si>
    <t>Sales and Distribution</t>
  </si>
  <si>
    <t>FI</t>
  </si>
  <si>
    <t>Financial Accounting</t>
  </si>
  <si>
    <t>PM</t>
  </si>
  <si>
    <t>Plant Maintenance</t>
  </si>
  <si>
    <t>EMS</t>
  </si>
  <si>
    <t>Energy Management System</t>
  </si>
  <si>
    <r>
      <t>If Ultimate Analysis value is not available with DCs,  Conversion from Proximate to Ultimate  will be applied conversion formulae.                                                                                                                                                                                                                                                                                                                                                                                                                                                                                                                                                                             %C = 0.97C+ 0.7(VM+0.1A) - M(0.6-0.01M) 
%H2= 0.036C + 0.086 (VM -0.1xA) - 0.0035M</t>
    </r>
    <r>
      <rPr>
        <vertAlign val="superscript"/>
        <sz val="11"/>
        <color theme="1"/>
        <rFont val="Arial Narrow"/>
        <family val="2"/>
      </rPr>
      <t>2</t>
    </r>
    <r>
      <rPr>
        <sz val="11"/>
        <color theme="1"/>
        <rFont val="Arial Narrow"/>
        <family val="2"/>
      </rPr>
      <t xml:space="preserve">(1-0.02M) 
%N2= 2.10 -0.020 VM 
Where: C= % of fixed carbon , A= % of ash ,VM= % of volatile matter, M= % of moisture </t>
    </r>
  </si>
  <si>
    <t>`</t>
  </si>
  <si>
    <t>1) Test report from Supplier 2) Lab analysis report for samples at various points</t>
  </si>
  <si>
    <t xml:space="preserve">Conversion factor from GCV to NCV in the baseline year shall be 1.1 or as submitted by the Gas suppler </t>
  </si>
  <si>
    <t>E.4.1 /(C.1-C.5)</t>
  </si>
  <si>
    <t xml:space="preserve">I/we undertake that the information supplied in the Form 1 and pro- forma is accurate to the best of my knowledge and the data furnished in Form 1 has been adhered  to the data given in the concerned pro forma. </t>
  </si>
  <si>
    <t>Authorised Signatory and Seal</t>
  </si>
  <si>
    <t>Name of Authorised Signatory</t>
  </si>
  <si>
    <t>Name of the Designated Consumer:</t>
  </si>
  <si>
    <t>% Reduction Target for Percentage deviation in the Station Net Heat Rate as per Notification</t>
  </si>
  <si>
    <t>Diesel Generator Operating Net Heat Rate without Normalisation</t>
  </si>
  <si>
    <t>E4.2</t>
  </si>
  <si>
    <t>Diesel Generator Normalised Operating Heat Rate Calculation</t>
  </si>
  <si>
    <t>IF(D25="DG Set",E81,"Not Applicable")</t>
  </si>
  <si>
    <t>G.1.1</t>
  </si>
  <si>
    <t>Oprating Heat Rate</t>
  </si>
  <si>
    <t>IF(OR('General Information' Sr. No. 3 ="Gas Turbine (Open Cycle)",'General Information' Sr. No. 3 ="Combined Cycle Gas Turbine (CCGT)"),(G.1.1/(1- C.6/100)),"Not Applicable")</t>
  </si>
  <si>
    <t>H.2</t>
  </si>
  <si>
    <t>H.3</t>
  </si>
  <si>
    <t>Gas Based Thermal Power Plant Normalised  Operating Net Heat Rate</t>
  </si>
  <si>
    <t>Diesel Generator Plant Normalised Operating  Net Heat Rate</t>
  </si>
  <si>
    <t>IF('General Information' Sr. No. 3 ="Coal/Lignite/Oil/Gas Fired",F.1.2 -F.2.1 -F.2.2 - F.2.3 - F.2.4-D.7,"Not Applicable")</t>
  </si>
  <si>
    <t>IF(OR('General Information' Sr. No. 3 ="Gas Turbine (Open Cycle)",'General Information' Sr. No. 3 ="Combined Cycle Gas Turbine (CCGT)"),G.1.2 - G.2.1 - G.2.2 -G.2.3 - G.2.4-G.2.5-G.2.6-D.7,"Not Applicable")</t>
  </si>
  <si>
    <t>IF('General Information' Sr. No. 3 ="DG Set",H.1.2-H.2.1-H.2.2-D.7,"Not Applicable")</t>
  </si>
  <si>
    <t>The DC may submit separate Excel sheet for additional information required for Heat Rate calculation or Normalisation for different module combination or load</t>
  </si>
  <si>
    <t>The DC may submit separate Excel sheet for additional information required for Heat Rate calculation or Normalisation for different module combination or load (Start/Stop)</t>
  </si>
  <si>
    <t>Weighted Station Load without internal factor</t>
  </si>
  <si>
    <t>(AY[8]*AY[9] + AY[1]* AY[12] + AY[1]*AY[11])/(AY[9] + AY[11] +AY[12])</t>
  </si>
  <si>
    <t>IF(AY[13]&lt;0,0,[14]-D[2] x100/BY[18])</t>
  </si>
  <si>
    <t>[D](2)*100/AY(12)</t>
  </si>
  <si>
    <t>Unit Design Gross Heat Rate</t>
  </si>
  <si>
    <t>Station Design Gross Heat Rate</t>
  </si>
  <si>
    <t>Station Design Boiler Efficiency</t>
  </si>
  <si>
    <t>Unit Design Heat Rate (UDHR) = Turbine Heat Rate /Boiler Efficiency, &amp; COD in terms of Date format xx/xx/xxxx</t>
  </si>
  <si>
    <t>Normalised Gross Heat Rate for AY</t>
  </si>
  <si>
    <t>Ex: Average Operating Load due to Coal unavailability=Unit's Capacity (MW)-Unit's generation Loss due to coal unavailabilty (MW)    
where: 
Unit generation Loss due to coal unavailabilty (MW) = (Unit's Generation Loss (MU) due to coal unavailability x 1000)/Operating hours due to coal unavailability (Hrs)</t>
  </si>
  <si>
    <r>
      <t xml:space="preserve">During  concurrnace period of low load due to external factor (multiple event), treatment of all the events could be combined into one event 
In case of concurrent losses due to external factors, all losses to be clubbed under one head. 1. External Factor: For example, for a 200 MW unit,if 20 MW is lost due to schedule, 10 MW due to backing down and 10 MW due to fuel concurrently for an operating hour of 1000 hours; then in that case, the lossees should be clubbed together to make it 40 MW loss for 1000 operating hours. Thus, in that case data to be entered should be 160 (average operating load due to schedule) for 1000 hours, leaving other factors (fuel, backing down etc blank
2. If there is concurrent MW loss due to internal factors and external factors, The internal factor loss could be ignored.
</t>
    </r>
    <r>
      <rPr>
        <b/>
        <sz val="10"/>
        <color theme="1"/>
        <rFont val="Calibri"/>
        <family val="2"/>
        <scheme val="minor"/>
      </rPr>
      <t>Calculation sheet for alll these concurrent evernt should be prepared and kept ready for verification</t>
    </r>
  </si>
  <si>
    <t>Energy Consumption during Startups (Cold/Warm/Hot) due to external factor for Coal based Thermal Power Plant</t>
  </si>
  <si>
    <t>Baseline Year/ Previous Year (20.... 20....)</t>
  </si>
  <si>
    <t>Value</t>
  </si>
  <si>
    <t>BY/previous Yr</t>
  </si>
  <si>
    <t>Perform Achieve and Trade (PAT) Cycle</t>
  </si>
  <si>
    <t>1a</t>
  </si>
  <si>
    <t xml:space="preserve">Please fill ithe PAT cycle applicable </t>
  </si>
  <si>
    <t>To be selected from the dropdown in the General Information Sheet cell no. F3</t>
  </si>
  <si>
    <t>Coal purchase receipts/ GRN/  and purchase contract document to be attached</t>
  </si>
  <si>
    <t>The process flow diagram should also clearly indicate the location of auto-sampler and sampling points</t>
  </si>
  <si>
    <t>SAP records/ monthly reports</t>
  </si>
  <si>
    <t>Coal purchase receipts/ GRN</t>
  </si>
  <si>
    <t>daily/ as applicable</t>
  </si>
  <si>
    <t>purchase contract document</t>
  </si>
  <si>
    <t xml:space="preserve">1) Daily Generation Report 2) Monthly Generation Report 3) Shift Report and Register 4) Generation Schedule from Load Despatch Centre on daily-blockwise  basis  5) External Breakdown Report 6) Fuel Unavailability document/record  from external agencies 7) Coal Linkage Document 8) Stores Stocks Register 9) SAP Entry in PP/SD/PM Module 10) Stocks duration report 11) Log Book </t>
  </si>
  <si>
    <t>This includes the installation of additional equipment/ system to meet environmental compliance/ concern that came into effect after the baseline year</t>
  </si>
  <si>
    <t>Fuel reconciliation document</t>
  </si>
  <si>
    <t>Gas receipts as received the the supplier</t>
  </si>
  <si>
    <t>Gas purchase receipts</t>
  </si>
  <si>
    <t>Coal stock reconciliation document for each month to be provided</t>
  </si>
  <si>
    <t xml:space="preserve">Fuel oil receipts </t>
  </si>
  <si>
    <t>Fuel oil purchase receipts</t>
  </si>
  <si>
    <t>Unforeseen circumstances could be anything due to external factors that has not been covered in form sh, any   energy consumption for construction of new units, etc.</t>
  </si>
  <si>
    <t>1b</t>
  </si>
  <si>
    <t xml:space="preserve">Please fill the year </t>
  </si>
  <si>
    <t>to be filled in form sh cell nos. E7 and M7</t>
  </si>
  <si>
    <t>1c</t>
  </si>
  <si>
    <t>to be filled in form sh cell no. M7</t>
  </si>
  <si>
    <t>to be filled in form sh cell no. E7</t>
  </si>
  <si>
    <t>1d</t>
  </si>
  <si>
    <t>If the form is being submitted for assessmet year, then the assessment year has to be mentioned. If it is being submitted for filing energy return, then the current year shall be written</t>
  </si>
  <si>
    <t>If the form is being submitted for assessmet year, then the baseline  year has to be mentioned. If it is being submitted for filing energy return, then the previous financial year shall be written</t>
  </si>
  <si>
    <t>U#1</t>
  </si>
  <si>
    <t>y=aX^2-bX+c</t>
  </si>
  <si>
    <t>U#2</t>
  </si>
  <si>
    <t>U#3</t>
  </si>
  <si>
    <t>U#4</t>
  </si>
  <si>
    <t>U#5</t>
  </si>
  <si>
    <t>U#6</t>
  </si>
  <si>
    <t>U#7</t>
  </si>
  <si>
    <t>U#8</t>
  </si>
  <si>
    <t>U#9</t>
  </si>
  <si>
    <t>U#10</t>
  </si>
  <si>
    <t>Generation (MU)</t>
  </si>
  <si>
    <t>Capacity (MW)</t>
  </si>
  <si>
    <t>unit</t>
  </si>
  <si>
    <t>Station</t>
  </si>
  <si>
    <t>Constants</t>
  </si>
  <si>
    <t>Loading factors (%)</t>
  </si>
  <si>
    <t>Normalization Factor for plant loading</t>
  </si>
  <si>
    <t>Unit nos.</t>
  </si>
  <si>
    <t>S.No.</t>
  </si>
  <si>
    <t>U#11</t>
  </si>
  <si>
    <t>U#12</t>
  </si>
  <si>
    <t>U#13</t>
  </si>
  <si>
    <t>U#14</t>
  </si>
  <si>
    <t>U#15</t>
  </si>
  <si>
    <t xml:space="preserve">equation </t>
  </si>
  <si>
    <t>Load</t>
  </si>
  <si>
    <t>APC (BY)</t>
  </si>
  <si>
    <t>loading factor (%)</t>
  </si>
  <si>
    <t xml:space="preserve">GHR </t>
  </si>
  <si>
    <t>NHR</t>
  </si>
  <si>
    <t>APC adjustment</t>
  </si>
  <si>
    <t>(%) per loading factor</t>
  </si>
  <si>
    <t>Wt. Avg. boiler eff.</t>
  </si>
  <si>
    <t xml:space="preserve">Station </t>
  </si>
  <si>
    <t>APC (calc.)</t>
  </si>
  <si>
    <t>Operating NHR in BY</t>
  </si>
  <si>
    <t>xv</t>
  </si>
  <si>
    <t>Net Heat Rate reduction target</t>
  </si>
  <si>
    <t>NHR reduction target w.r.t. 100% loading</t>
  </si>
  <si>
    <t>Deviation slab applicable</t>
  </si>
  <si>
    <t>NHR reduction Target</t>
  </si>
  <si>
    <t>Maximum allowable deviation at BY loading</t>
  </si>
  <si>
    <t>Target NHR notified</t>
  </si>
  <si>
    <t>Unit-11</t>
  </si>
  <si>
    <t>Unit-12</t>
  </si>
  <si>
    <t>L</t>
  </si>
  <si>
    <t>Unit-13</t>
  </si>
  <si>
    <t>Unit-14</t>
  </si>
  <si>
    <t>Unit-15</t>
  </si>
  <si>
    <t>K</t>
  </si>
  <si>
    <t>M</t>
  </si>
  <si>
    <t>N</t>
  </si>
  <si>
    <t>O</t>
  </si>
  <si>
    <t xml:space="preserve">Operating Coal Quality- Monthly average of the lots (As Fired Basis),Test Certificate for Coal Analysis including Proximate and Ultimate analysis (Minimum of 1 Samples per month for proximate analysis and 1 sample per quarter for utlimate analysis from NABL accredited external Lab-for cross verification) </t>
  </si>
  <si>
    <t>Coal/Lignite (domestic)</t>
  </si>
  <si>
    <t>Moisture content in coal (as received)</t>
  </si>
  <si>
    <t>Opening Stock (as on 1st April)</t>
  </si>
  <si>
    <t>Closing stock (as on 31st March)</t>
  </si>
  <si>
    <t>Total quantity received during the year</t>
  </si>
  <si>
    <t>Gross Calorific Value (of as fired coal)</t>
  </si>
  <si>
    <t>Gross Calorific Value (as received)</t>
  </si>
  <si>
    <t>Gross Calorific Value (of as fired fuel)</t>
  </si>
  <si>
    <t>Total Consumption</t>
  </si>
  <si>
    <t>Specific solid fuel Consumption</t>
  </si>
  <si>
    <t xml:space="preserve">Moisture content, if applicable (as received) </t>
  </si>
  <si>
    <t>Details of Fuel Consumption (for calculation of heat rate, only as fired to be used)</t>
  </si>
  <si>
    <t>Unit 15</t>
  </si>
  <si>
    <t>Unit 14</t>
  </si>
  <si>
    <t>Unit 13</t>
  </si>
  <si>
    <t>Unit 12</t>
  </si>
  <si>
    <t>Unit 11</t>
  </si>
  <si>
    <t>Operating NHR in AY</t>
  </si>
  <si>
    <t xml:space="preserve">Deviation percentage between OEM and Curve design </t>
  </si>
  <si>
    <t>Corrected Design NHR at BY loading (as per curve)</t>
  </si>
  <si>
    <t>Design NHR at BY loading (as per curve)</t>
  </si>
  <si>
    <t>Design NHR at AY loading (as per curve)</t>
  </si>
  <si>
    <t>Corrected Design NHR at AY loading (as per curve)</t>
  </si>
  <si>
    <t xml:space="preserve">Deviation w.r.t. to design at BY loading </t>
  </si>
  <si>
    <t>Module-11</t>
  </si>
  <si>
    <t>Module-12</t>
  </si>
  <si>
    <t>Module-13</t>
  </si>
  <si>
    <t>Module-14</t>
  </si>
  <si>
    <t>Module-15</t>
  </si>
  <si>
    <t>PLF &amp; APC</t>
  </si>
  <si>
    <t>As per NF-2 PLF and APC Sr. No.44</t>
  </si>
  <si>
    <t>PLF and APC Normalisation</t>
  </si>
  <si>
    <t>Design Gas Turbine Heat Rate at 100% loading</t>
  </si>
  <si>
    <t>Form Sh'! 12.4 c(xi)</t>
  </si>
  <si>
    <t>Form Sh'! 12.4 c(xii)</t>
  </si>
  <si>
    <t>Form Sh'! 12.4 c(xiii)</t>
  </si>
  <si>
    <t>Form Sh'! 12.4 c(xiv)</t>
  </si>
  <si>
    <t>Form Sh'! 12.4 c(xv)</t>
  </si>
  <si>
    <t>E.3</t>
  </si>
  <si>
    <t>E.3.1</t>
  </si>
  <si>
    <t>E.3.2</t>
  </si>
  <si>
    <t>Fuel mix for TPP</t>
  </si>
  <si>
    <t>E6.2</t>
  </si>
  <si>
    <t>F.3.1</t>
  </si>
  <si>
    <t>F.3.2</t>
  </si>
  <si>
    <t>F3.3.</t>
  </si>
  <si>
    <t>F.3.4</t>
  </si>
  <si>
    <t>F.4</t>
  </si>
  <si>
    <t>G.3.1</t>
  </si>
  <si>
    <t>G.3.2</t>
  </si>
  <si>
    <t>G.3.3</t>
  </si>
  <si>
    <t>G.3.4</t>
  </si>
  <si>
    <t>G.3.5</t>
  </si>
  <si>
    <t>G.4</t>
  </si>
  <si>
    <t>H.3.1</t>
  </si>
  <si>
    <t>H.3.2</t>
  </si>
  <si>
    <t>H.4</t>
  </si>
  <si>
    <t xml:space="preserve">APC </t>
  </si>
  <si>
    <t>APC</t>
  </si>
  <si>
    <t>NF-2 PLF and APC-Document Available for Normalisation</t>
  </si>
  <si>
    <t>NF-3  Gas Fuel Mix Document Available for Normalisation</t>
  </si>
  <si>
    <t>NF-4 Gas OC Cycle Document Available for Normalisation</t>
  </si>
  <si>
    <t>NF-5 Gas Qualiy-Document Available for Normalisation</t>
  </si>
  <si>
    <t>Fuel mix for TPP (if applicable)</t>
  </si>
  <si>
    <t>Values of ultimate analysis</t>
  </si>
  <si>
    <t>To be calculated as per section 10.1.1. and filled in the Form-Sh Sheet directly</t>
  </si>
  <si>
    <t>Target normalization w.r.t. change in AY loading</t>
  </si>
  <si>
    <t xml:space="preserve">NHR to be normalised for change in PLF in AY and corresponding effect on % APC </t>
  </si>
  <si>
    <t>Opening Stock as on 1st April (start of financial year)</t>
  </si>
  <si>
    <t>Closing stock as on 31st March (closing of the financial year)</t>
  </si>
  <si>
    <t>NF-6 Others Factors-Document Available for Normalisation</t>
  </si>
  <si>
    <t>NF-7 Fuel Mix for TPP- Document Available for Normalization</t>
  </si>
  <si>
    <t>Machine Details</t>
  </si>
  <si>
    <t>Unit1</t>
  </si>
  <si>
    <t>Unit2</t>
  </si>
  <si>
    <t>Unit3</t>
  </si>
  <si>
    <t>Unit4</t>
  </si>
  <si>
    <t>Unit5</t>
  </si>
  <si>
    <t>Unit6</t>
  </si>
  <si>
    <t>Unit7</t>
  </si>
  <si>
    <t>Unit8</t>
  </si>
  <si>
    <t>Unit9</t>
  </si>
  <si>
    <t>Unit10</t>
  </si>
  <si>
    <t>Unit11</t>
  </si>
  <si>
    <t>Unit12</t>
  </si>
  <si>
    <t>Unit13</t>
  </si>
  <si>
    <t>Unit14</t>
  </si>
  <si>
    <t>Unit15</t>
  </si>
  <si>
    <t>PG Test Carried by (name of the vendor)</t>
  </si>
  <si>
    <t>Turbine manufacturer name (OEM)</t>
  </si>
  <si>
    <t>Last annual overhauling (AOH)  date</t>
  </si>
  <si>
    <t>last Capital overhauling (COH) date</t>
  </si>
  <si>
    <t>Last R&amp;M/ LE date</t>
  </si>
  <si>
    <t>the name of OEM of Boiler Turbine and PG test to be mentioned</t>
  </si>
  <si>
    <t>The date of last AOH, COH R&amp;M/LE to be mentioned</t>
  </si>
  <si>
    <t>Unit No.</t>
  </si>
  <si>
    <t>AOH</t>
  </si>
  <si>
    <t>Annual overhauling</t>
  </si>
  <si>
    <t>Capital overhauling</t>
  </si>
  <si>
    <t>COH</t>
  </si>
  <si>
    <t>Module manufacturer name (OEM) for Gas plants</t>
  </si>
  <si>
    <t xml:space="preserve">Boiler Manufacturer name (OEM) </t>
  </si>
  <si>
    <t>Difference between desing and operating at BY loading factor</t>
  </si>
  <si>
    <t>Target at any loading factor- Maximum allowable deviation from design at the corresponding loading factor</t>
  </si>
  <si>
    <t>Target NHR at AY loading as per maximum allowable deviation</t>
  </si>
  <si>
    <t>It is mandatory to fill all the fields of Excel sheets-General Information sheet and Form Sh, For Baseline Year and assessment year, if otherwise specified</t>
  </si>
  <si>
    <t>THR/ module HR</t>
  </si>
  <si>
    <t>THR/ Module HR</t>
  </si>
  <si>
    <t>Weighted Average HR at 100% loading as per OEM</t>
  </si>
  <si>
    <t>Weighted Average HR at 100% loading as per Curve</t>
  </si>
  <si>
    <t>Gas Turbine (Open Cycle)</t>
  </si>
  <si>
    <t>Station design NHR at 100% loading</t>
  </si>
  <si>
    <t>NTPC - Ramagundam</t>
  </si>
  <si>
    <t>14th November 1978</t>
  </si>
  <si>
    <t>TPP0006AP</t>
  </si>
  <si>
    <t>PAT-II</t>
  </si>
  <si>
    <t>3x200+3x500+1x500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</si>
</sst>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0000"/>
  </numFmts>
  <fonts count="71" x14ac:knownFonts="1">
    <font>
      <sz val="11"/>
      <color theme="1"/>
      <name val="Calibri"/>
      <family val="2"/>
      <scheme val="minor"/>
    </font>
    <font>
      <b/>
      <sz val="20"/>
      <color theme="1"/>
      <name val="Palatino Linotype"/>
      <family val="1"/>
    </font>
    <font>
      <sz val="13"/>
      <color theme="1"/>
      <name val="Palatino Linotype"/>
      <family val="1"/>
    </font>
    <font>
      <b/>
      <sz val="18"/>
      <color theme="1"/>
      <name val="Palatino Linotype"/>
      <family val="1"/>
    </font>
    <font>
      <b/>
      <sz val="13"/>
      <color theme="1"/>
      <name val="Palatino Linotype"/>
      <family val="1"/>
    </font>
    <font>
      <sz val="11"/>
      <color indexed="8"/>
      <name val="Calibri"/>
      <family val="2"/>
    </font>
    <font>
      <sz val="10"/>
      <color indexed="8"/>
      <name val="Calibri"/>
      <family val="2"/>
      <scheme val="minor"/>
    </font>
    <font>
      <b/>
      <sz val="11"/>
      <color theme="1"/>
      <name val="Palatino Linotype"/>
      <family val="1"/>
    </font>
    <font>
      <sz val="11"/>
      <color theme="1"/>
      <name val="Palatino Linotype"/>
      <family val="1"/>
    </font>
    <font>
      <b/>
      <sz val="11"/>
      <color theme="1"/>
      <name val="Calibri"/>
      <family val="2"/>
      <scheme val="minor"/>
    </font>
    <font>
      <b/>
      <sz val="14"/>
      <color theme="1"/>
      <name val="Calibri"/>
      <family val="2"/>
      <scheme val="minor"/>
    </font>
    <font>
      <sz val="10"/>
      <color theme="1"/>
      <name val="Calibri"/>
      <family val="2"/>
      <scheme val="minor"/>
    </font>
    <font>
      <sz val="14"/>
      <color theme="1"/>
      <name val="Calibri"/>
      <family val="2"/>
      <scheme val="minor"/>
    </font>
    <font>
      <sz val="11"/>
      <color rgb="FF000000"/>
      <name val="Calibri"/>
      <family val="2"/>
      <scheme val="minor"/>
    </font>
    <font>
      <sz val="20"/>
      <color theme="1"/>
      <name val="Calibri"/>
      <family val="2"/>
      <scheme val="minor"/>
    </font>
    <font>
      <b/>
      <i/>
      <sz val="11"/>
      <color theme="1"/>
      <name val="Calibri"/>
      <family val="2"/>
      <scheme val="minor"/>
    </font>
    <font>
      <b/>
      <sz val="12"/>
      <color theme="1"/>
      <name val="Palatino Linotype"/>
      <family val="1"/>
    </font>
    <font>
      <b/>
      <i/>
      <sz val="11"/>
      <color rgb="FF000000"/>
      <name val="Calibri"/>
      <family val="2"/>
      <scheme val="minor"/>
    </font>
    <font>
      <sz val="11"/>
      <color rgb="FFFF0000"/>
      <name val="Calibri"/>
      <family val="2"/>
      <scheme val="minor"/>
    </font>
    <font>
      <b/>
      <i/>
      <sz val="16"/>
      <color theme="1"/>
      <name val="Calibri"/>
      <family val="2"/>
      <scheme val="minor"/>
    </font>
    <font>
      <b/>
      <sz val="10"/>
      <color theme="1"/>
      <name val="Calibri"/>
      <family val="2"/>
      <scheme val="minor"/>
    </font>
    <font>
      <b/>
      <sz val="18"/>
      <color theme="0"/>
      <name val="Calibri"/>
      <family val="2"/>
      <scheme val="minor"/>
    </font>
    <font>
      <sz val="20"/>
      <color theme="0"/>
      <name val="Calibri"/>
      <family val="2"/>
      <scheme val="minor"/>
    </font>
    <font>
      <sz val="11"/>
      <name val="Palatino Linotype"/>
      <family val="1"/>
    </font>
    <font>
      <b/>
      <sz val="11"/>
      <color rgb="FF000000"/>
      <name val="Palatino Linotype"/>
      <family val="1"/>
    </font>
    <font>
      <sz val="11"/>
      <color rgb="FF000000"/>
      <name val="Palatino Linotype"/>
      <family val="1"/>
    </font>
    <font>
      <vertAlign val="subscript"/>
      <sz val="11"/>
      <color rgb="FF000000"/>
      <name val="Palatino Linotype"/>
      <family val="1"/>
    </font>
    <font>
      <i/>
      <sz val="11"/>
      <color theme="1"/>
      <name val="Palatino Linotype"/>
      <family val="1"/>
    </font>
    <font>
      <u/>
      <sz val="11"/>
      <color theme="10"/>
      <name val="Calibri"/>
      <family val="2"/>
      <scheme val="minor"/>
    </font>
    <font>
      <sz val="11"/>
      <color theme="1"/>
      <name val="Calibri"/>
      <family val="2"/>
      <scheme val="minor"/>
    </font>
    <font>
      <b/>
      <i/>
      <sz val="11"/>
      <color rgb="FFFF0000"/>
      <name val="Calibri"/>
      <family val="2"/>
      <scheme val="minor"/>
    </font>
    <font>
      <sz val="10"/>
      <name val="Calibri"/>
      <family val="2"/>
      <scheme val="minor"/>
    </font>
    <font>
      <b/>
      <sz val="20"/>
      <color theme="1"/>
      <name val="Arial Narrow"/>
      <family val="2"/>
    </font>
    <font>
      <sz val="11"/>
      <color theme="1"/>
      <name val="Arial Narrow"/>
      <family val="2"/>
    </font>
    <font>
      <b/>
      <sz val="11"/>
      <color theme="1"/>
      <name val="Arial Narrow"/>
      <family val="2"/>
    </font>
    <font>
      <sz val="12"/>
      <color theme="1"/>
      <name val="Arial Narrow"/>
      <family val="2"/>
    </font>
    <font>
      <sz val="16"/>
      <color theme="1"/>
      <name val="Arial Narrow"/>
      <family val="2"/>
    </font>
    <font>
      <b/>
      <sz val="9"/>
      <color theme="1"/>
      <name val="Arial Narrow"/>
      <family val="2"/>
    </font>
    <font>
      <sz val="10"/>
      <color theme="1"/>
      <name val="Arial Narrow"/>
      <family val="2"/>
    </font>
    <font>
      <b/>
      <sz val="10"/>
      <color theme="1"/>
      <name val="Arial Narrow"/>
      <family val="2"/>
    </font>
    <font>
      <sz val="9"/>
      <color theme="1"/>
      <name val="Arial Narrow"/>
      <family val="2"/>
    </font>
    <font>
      <b/>
      <sz val="16"/>
      <color theme="1"/>
      <name val="Arial Narrow"/>
      <family val="2"/>
    </font>
    <font>
      <b/>
      <sz val="18"/>
      <color theme="1"/>
      <name val="Arial Narrow"/>
      <family val="2"/>
    </font>
    <font>
      <sz val="18"/>
      <color theme="1"/>
      <name val="Arial Narrow"/>
      <family val="2"/>
    </font>
    <font>
      <sz val="20"/>
      <color theme="1"/>
      <name val="Arial Narrow"/>
      <family val="2"/>
    </font>
    <font>
      <b/>
      <sz val="12"/>
      <color theme="1"/>
      <name val="Arial Narrow"/>
      <family val="2"/>
    </font>
    <font>
      <sz val="14"/>
      <color rgb="FFFF0000"/>
      <name val="Calibri"/>
      <family val="2"/>
      <scheme val="minor"/>
    </font>
    <font>
      <b/>
      <sz val="11"/>
      <name val="Calibri"/>
      <family val="2"/>
      <scheme val="minor"/>
    </font>
    <font>
      <b/>
      <i/>
      <sz val="11"/>
      <name val="Calibri"/>
      <family val="2"/>
      <scheme val="minor"/>
    </font>
    <font>
      <sz val="11"/>
      <name val="Calibri"/>
      <family val="2"/>
      <scheme val="minor"/>
    </font>
    <font>
      <b/>
      <i/>
      <sz val="16"/>
      <name val="Calibri"/>
      <family val="2"/>
      <scheme val="minor"/>
    </font>
    <font>
      <sz val="9"/>
      <color rgb="FFFF0000"/>
      <name val="Calibri"/>
      <family val="2"/>
      <scheme val="minor"/>
    </font>
    <font>
      <b/>
      <sz val="9.5"/>
      <color rgb="FFFF0000"/>
      <name val="Calibri"/>
      <family val="2"/>
      <scheme val="minor"/>
    </font>
    <font>
      <b/>
      <i/>
      <sz val="12"/>
      <name val="Calibri"/>
      <family val="2"/>
      <scheme val="minor"/>
    </font>
    <font>
      <b/>
      <i/>
      <sz val="14"/>
      <name val="Calibri"/>
      <family val="2"/>
      <scheme val="minor"/>
    </font>
    <font>
      <sz val="9"/>
      <color theme="1"/>
      <name val="Calibri"/>
      <family val="2"/>
      <scheme val="minor"/>
    </font>
    <font>
      <b/>
      <sz val="10"/>
      <name val="Calibri"/>
      <family val="2"/>
      <scheme val="minor"/>
    </font>
    <font>
      <b/>
      <sz val="9"/>
      <name val="Calibri"/>
      <family val="2"/>
      <scheme val="minor"/>
    </font>
    <font>
      <sz val="9"/>
      <name val="Calibri"/>
      <family val="2"/>
      <scheme val="minor"/>
    </font>
    <font>
      <vertAlign val="superscript"/>
      <sz val="11"/>
      <color theme="1"/>
      <name val="Arial Narrow"/>
      <family val="2"/>
    </font>
    <font>
      <b/>
      <sz val="11"/>
      <color rgb="FF000000"/>
      <name val="Cambria"/>
      <family val="1"/>
      <scheme val="major"/>
    </font>
    <font>
      <b/>
      <sz val="10"/>
      <color rgb="FF000000"/>
      <name val="Cambria"/>
      <family val="1"/>
      <scheme val="major"/>
    </font>
    <font>
      <sz val="11"/>
      <color theme="1"/>
      <name val="Cambria"/>
      <family val="1"/>
      <scheme val="major"/>
    </font>
    <font>
      <b/>
      <sz val="11"/>
      <color theme="1"/>
      <name val="Cambria"/>
      <family val="1"/>
      <scheme val="major"/>
    </font>
    <font>
      <b/>
      <sz val="16"/>
      <color theme="1"/>
      <name val="Palatino Linotype"/>
      <family val="1"/>
    </font>
    <font>
      <b/>
      <sz val="11"/>
      <color rgb="FFFF0000"/>
      <name val="Arial Narrow"/>
      <family val="2"/>
    </font>
    <font>
      <b/>
      <sz val="14"/>
      <color theme="0"/>
      <name val="Calibri"/>
      <family val="2"/>
      <scheme val="minor"/>
    </font>
    <font>
      <sz val="11"/>
      <color indexed="8"/>
      <name val="Palatino Linotype"/>
      <family val="1"/>
    </font>
    <font>
      <sz val="9"/>
      <color theme="1"/>
      <name val="Palatino Linotype"/>
      <family val="1"/>
    </font>
    <font>
      <b/>
      <sz val="13"/>
      <color indexed="8"/>
      <name val="Palatino Linotype"/>
      <family val="1"/>
    </font>
    <font>
      <sz val="11"/>
      <color indexed="8"/>
      <name val="Arial Narrow"/>
      <family val="2"/>
    </font>
  </fonts>
  <fills count="1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rgb="FFFF99FF"/>
        <bgColor indexed="64"/>
      </patternFill>
    </fill>
    <fill>
      <patternFill patternType="solid">
        <fgColor indexed="18"/>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99CC"/>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s>
  <cellStyleXfs count="4">
    <xf numFmtId="0" fontId="0" fillId="0" borderId="0"/>
    <xf numFmtId="0" fontId="5" fillId="0" borderId="0"/>
    <xf numFmtId="0" fontId="28" fillId="0" borderId="0" applyNumberFormat="0" applyFill="0" applyBorder="0" applyAlignment="0" applyProtection="0"/>
    <xf numFmtId="9" fontId="29" fillId="0" borderId="0" applyFont="0" applyFill="0" applyBorder="0" applyAlignment="0" applyProtection="0"/>
  </cellStyleXfs>
  <cellXfs count="710">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6" fillId="0" borderId="0" xfId="1"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6" fillId="0" borderId="0" xfId="1" applyFont="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1" fontId="0" fillId="0" borderId="1" xfId="0" applyNumberFormat="1" applyBorder="1" applyAlignment="1">
      <alignment horizontal="center"/>
    </xf>
    <xf numFmtId="0" fontId="9" fillId="0" borderId="0" xfId="0" applyFont="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xf>
    <xf numFmtId="0" fontId="11" fillId="0" borderId="1" xfId="0" applyFont="1" applyBorder="1" applyAlignment="1">
      <alignment horizontal="center" vertical="center" wrapText="1"/>
    </xf>
    <xf numFmtId="167" fontId="0" fillId="0" borderId="1" xfId="0" applyNumberFormat="1" applyBorder="1" applyAlignment="1">
      <alignment horizontal="center" vertical="center"/>
    </xf>
    <xf numFmtId="0" fontId="0" fillId="3" borderId="1" xfId="0" applyFill="1" applyBorder="1" applyAlignment="1">
      <alignment horizontal="center" vertical="center" wrapText="1"/>
    </xf>
    <xf numFmtId="2" fontId="0" fillId="0" borderId="1" xfId="0" applyNumberForma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xf>
    <xf numFmtId="166" fontId="15" fillId="0" borderId="1" xfId="0" applyNumberFormat="1" applyFont="1" applyBorder="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15" fillId="0" borderId="0" xfId="0" applyNumberFormat="1" applyFont="1" applyAlignment="1">
      <alignment vertical="center"/>
    </xf>
    <xf numFmtId="0" fontId="0" fillId="0" borderId="0" xfId="0" applyAlignment="1">
      <alignment horizontal="center"/>
    </xf>
    <xf numFmtId="0" fontId="0" fillId="3" borderId="1" xfId="0" applyFill="1" applyBorder="1" applyAlignment="1">
      <alignment horizontal="center" vertical="top"/>
    </xf>
    <xf numFmtId="0" fontId="0" fillId="3" borderId="1" xfId="0" applyFill="1" applyBorder="1" applyAlignment="1">
      <alignment vertical="top"/>
    </xf>
    <xf numFmtId="0" fontId="0" fillId="3" borderId="1" xfId="0" applyFill="1" applyBorder="1" applyAlignment="1">
      <alignment horizontal="center" vertical="top" wrapText="1"/>
    </xf>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vertical="top"/>
    </xf>
    <xf numFmtId="0" fontId="9" fillId="0" borderId="0" xfId="0" applyFont="1" applyAlignment="1">
      <alignment vertical="top"/>
    </xf>
    <xf numFmtId="0" fontId="0" fillId="3" borderId="1" xfId="0" applyFill="1" applyBorder="1" applyAlignment="1">
      <alignment horizontal="left" vertical="center" wrapText="1"/>
    </xf>
    <xf numFmtId="2" fontId="0" fillId="3" borderId="1" xfId="0" applyNumberFormat="1" applyFill="1" applyBorder="1" applyAlignment="1">
      <alignment horizontal="center" vertical="center"/>
    </xf>
    <xf numFmtId="1" fontId="0" fillId="0" borderId="1" xfId="0" applyNumberFormat="1" applyBorder="1" applyAlignment="1">
      <alignment horizontal="center" vertical="top"/>
    </xf>
    <xf numFmtId="0" fontId="0" fillId="0" borderId="1" xfId="0" applyBorder="1" applyAlignment="1">
      <alignment vertical="center" wrapText="1"/>
    </xf>
    <xf numFmtId="1" fontId="0" fillId="0" borderId="1" xfId="0" applyNumberFormat="1" applyBorder="1" applyAlignment="1">
      <alignment horizontal="center" vertical="center" wrapText="1"/>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0" fillId="0" borderId="0" xfId="0" applyAlignment="1">
      <alignment horizontal="center" vertical="top"/>
    </xf>
    <xf numFmtId="0" fontId="9" fillId="0" borderId="0" xfId="0" applyFont="1" applyAlignment="1">
      <alignment horizontal="center" vertical="top"/>
    </xf>
    <xf numFmtId="0" fontId="20" fillId="0" borderId="1" xfId="0" applyFont="1" applyBorder="1" applyAlignment="1">
      <alignment horizontal="center" vertical="center" wrapText="1"/>
    </xf>
    <xf numFmtId="0" fontId="11" fillId="0" borderId="1" xfId="0" applyFont="1" applyBorder="1" applyAlignment="1">
      <alignment horizontal="center" vertical="center"/>
    </xf>
    <xf numFmtId="0" fontId="9" fillId="0" borderId="0" xfId="0" applyFont="1" applyAlignment="1">
      <alignment vertical="center"/>
    </xf>
    <xf numFmtId="0" fontId="0" fillId="0" borderId="7" xfId="0" applyBorder="1" applyAlignment="1">
      <alignment vertical="top"/>
    </xf>
    <xf numFmtId="0" fontId="0" fillId="0" borderId="7" xfId="0" applyBorder="1" applyAlignment="1">
      <alignment horizontal="center" vertical="top" wrapText="1"/>
    </xf>
    <xf numFmtId="0" fontId="0" fillId="3" borderId="1" xfId="0" applyFill="1"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right"/>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5" xfId="0" applyFont="1" applyFill="1" applyBorder="1" applyAlignment="1">
      <alignment vertical="center" wrapText="1"/>
    </xf>
    <xf numFmtId="0" fontId="4" fillId="3" borderId="1" xfId="0" applyFont="1" applyFill="1" applyBorder="1" applyAlignment="1">
      <alignment horizontal="center" vertical="center" wrapText="1"/>
    </xf>
    <xf numFmtId="0" fontId="2" fillId="7" borderId="1" xfId="0" applyFont="1" applyFill="1" applyBorder="1" applyAlignment="1">
      <alignment vertical="center" wrapText="1"/>
    </xf>
    <xf numFmtId="0" fontId="0" fillId="3" borderId="1" xfId="0" applyFill="1" applyBorder="1" applyAlignment="1">
      <alignment horizontal="center"/>
    </xf>
    <xf numFmtId="164" fontId="0" fillId="0" borderId="0" xfId="0" applyNumberFormat="1"/>
    <xf numFmtId="2" fontId="19" fillId="0" borderId="4" xfId="0" applyNumberFormat="1" applyFont="1" applyBorder="1" applyAlignment="1">
      <alignment vertical="center" wrapText="1"/>
    </xf>
    <xf numFmtId="0" fontId="12" fillId="0" borderId="3" xfId="0" applyFont="1" applyBorder="1" applyAlignment="1">
      <alignment horizontal="center"/>
    </xf>
    <xf numFmtId="0" fontId="12" fillId="0" borderId="4" xfId="0" applyFont="1" applyBorder="1" applyAlignment="1">
      <alignment horizontal="center"/>
    </xf>
    <xf numFmtId="0" fontId="0" fillId="0" borderId="0" xfId="0" applyAlignment="1">
      <alignment vertical="center" wrapText="1"/>
    </xf>
    <xf numFmtId="0" fontId="2" fillId="0" borderId="1" xfId="0" applyFont="1" applyBorder="1" applyAlignment="1" applyProtection="1">
      <alignment vertical="center" wrapText="1"/>
      <protection locked="0"/>
    </xf>
    <xf numFmtId="0" fontId="7" fillId="0" borderId="0" xfId="0" applyFont="1" applyAlignment="1">
      <alignment vertical="center" wrapText="1"/>
    </xf>
    <xf numFmtId="0" fontId="13" fillId="0" borderId="1" xfId="0" applyFont="1" applyBorder="1" applyAlignment="1">
      <alignment vertical="center" wrapText="1"/>
    </xf>
    <xf numFmtId="0" fontId="10" fillId="0" borderId="4" xfId="0" applyFont="1" applyBorder="1" applyAlignment="1">
      <alignment horizontal="left" vertical="center" wrapText="1"/>
    </xf>
    <xf numFmtId="0" fontId="9" fillId="3"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2" fontId="31" fillId="0" borderId="1" xfId="0" applyNumberFormat="1" applyFont="1" applyBorder="1" applyAlignment="1">
      <alignment horizontal="center" vertical="center" wrapText="1"/>
    </xf>
    <xf numFmtId="0" fontId="0" fillId="3" borderId="1" xfId="0" applyFill="1" applyBorder="1" applyAlignment="1">
      <alignment vertical="top" wrapText="1"/>
    </xf>
    <xf numFmtId="0" fontId="0" fillId="0" borderId="1" xfId="0" applyBorder="1" applyAlignment="1">
      <alignment vertical="top" wrapText="1"/>
    </xf>
    <xf numFmtId="0" fontId="18" fillId="0" borderId="1" xfId="0" applyFont="1" applyBorder="1" applyAlignment="1">
      <alignment vertical="center"/>
    </xf>
    <xf numFmtId="1" fontId="0" fillId="3" borderId="1" xfId="0" applyNumberFormat="1" applyFill="1" applyBorder="1" applyAlignment="1">
      <alignment horizontal="center" vertical="center" wrapText="1"/>
    </xf>
    <xf numFmtId="1" fontId="9" fillId="0" borderId="1" xfId="0" applyNumberFormat="1" applyFont="1" applyBorder="1" applyAlignment="1">
      <alignment horizontal="center" vertical="center"/>
    </xf>
    <xf numFmtId="0" fontId="0" fillId="0" borderId="7" xfId="0" applyBorder="1" applyAlignment="1">
      <alignment horizontal="center" vertical="center"/>
    </xf>
    <xf numFmtId="0" fontId="9" fillId="0" borderId="1" xfId="0" applyFont="1" applyBorder="1" applyAlignment="1">
      <alignment horizontal="center" vertical="center"/>
    </xf>
    <xf numFmtId="0" fontId="18" fillId="0" borderId="1" xfId="0" applyFont="1" applyBorder="1" applyAlignment="1">
      <alignment vertical="center" wrapText="1"/>
    </xf>
    <xf numFmtId="0" fontId="8" fillId="0" borderId="0" xfId="0" applyFont="1" applyAlignment="1">
      <alignment horizontal="center" vertical="center" wrapText="1"/>
    </xf>
    <xf numFmtId="0" fontId="16" fillId="7" borderId="1"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2" fontId="8" fillId="0" borderId="1" xfId="0" quotePrefix="1" applyNumberFormat="1" applyFont="1" applyBorder="1" applyAlignment="1">
      <alignment horizontal="center" vertical="center" wrapText="1"/>
    </xf>
    <xf numFmtId="1" fontId="8" fillId="0" borderId="1" xfId="0" quotePrefix="1" applyNumberFormat="1" applyFont="1" applyBorder="1" applyAlignment="1">
      <alignment horizontal="center" vertical="center" wrapText="1"/>
    </xf>
    <xf numFmtId="165" fontId="8" fillId="0" borderId="1" xfId="0" quotePrefix="1" applyNumberFormat="1" applyFont="1" applyBorder="1" applyAlignment="1">
      <alignment horizontal="center" vertical="center" wrapText="1"/>
    </xf>
    <xf numFmtId="0" fontId="16" fillId="0" borderId="1" xfId="0" applyFont="1" applyBorder="1" applyAlignment="1">
      <alignment vertical="center" wrapText="1"/>
    </xf>
    <xf numFmtId="2" fontId="16"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8" fillId="0" borderId="0" xfId="0" applyFont="1" applyAlignment="1">
      <alignment wrapText="1"/>
    </xf>
    <xf numFmtId="0" fontId="8" fillId="0" borderId="0" xfId="0" applyFont="1" applyAlignment="1">
      <alignment horizontal="left" vertical="center" wrapText="1"/>
    </xf>
    <xf numFmtId="0" fontId="33"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vertical="center" wrapText="1"/>
    </xf>
    <xf numFmtId="0" fontId="38" fillId="7" borderId="1" xfId="0" applyFont="1" applyFill="1" applyBorder="1" applyAlignment="1">
      <alignment horizontal="center" vertical="center" wrapText="1"/>
    </xf>
    <xf numFmtId="0" fontId="34" fillId="7" borderId="1" xfId="0" applyFont="1" applyFill="1" applyBorder="1" applyAlignment="1">
      <alignment vertical="center" wrapText="1"/>
    </xf>
    <xf numFmtId="14" fontId="33" fillId="0" borderId="1" xfId="0" applyNumberFormat="1" applyFont="1" applyBorder="1" applyAlignment="1" applyProtection="1">
      <alignment horizontal="center" vertical="center" wrapText="1"/>
      <protection locked="0"/>
    </xf>
    <xf numFmtId="2" fontId="33"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vertical="center" wrapText="1"/>
      <protection locked="0"/>
    </xf>
    <xf numFmtId="0" fontId="33" fillId="4" borderId="1" xfId="0" applyFont="1" applyFill="1" applyBorder="1" applyAlignment="1">
      <alignment vertical="center" wrapText="1"/>
    </xf>
    <xf numFmtId="0" fontId="34" fillId="6" borderId="1" xfId="0" applyFont="1" applyFill="1" applyBorder="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4" fillId="6" borderId="1" xfId="0" quotePrefix="1" applyFont="1" applyFill="1" applyBorder="1" applyAlignment="1">
      <alignment horizontal="center" vertical="center" wrapText="1"/>
    </xf>
    <xf numFmtId="0" fontId="33" fillId="0" borderId="1" xfId="0" applyFont="1" applyBorder="1" applyAlignment="1">
      <alignment vertical="center" wrapText="1"/>
    </xf>
    <xf numFmtId="0" fontId="34" fillId="0" borderId="1" xfId="0" applyFont="1" applyBorder="1" applyAlignment="1">
      <alignment vertical="center" wrapText="1"/>
    </xf>
    <xf numFmtId="0" fontId="33" fillId="7" borderId="1" xfId="0" applyFont="1" applyFill="1" applyBorder="1" applyAlignment="1">
      <alignment vertical="center" wrapText="1"/>
    </xf>
    <xf numFmtId="0" fontId="41" fillId="7"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2" fillId="0" borderId="0" xfId="0" applyFont="1" applyAlignment="1">
      <alignment vertical="center" wrapText="1"/>
    </xf>
    <xf numFmtId="0" fontId="43" fillId="0" borderId="0" xfId="0" applyFont="1" applyAlignment="1">
      <alignment vertical="center" wrapText="1"/>
    </xf>
    <xf numFmtId="0" fontId="32" fillId="7" borderId="1" xfId="0" applyFont="1" applyFill="1" applyBorder="1" applyAlignment="1">
      <alignment horizontal="center" vertical="center" wrapText="1"/>
    </xf>
    <xf numFmtId="0" fontId="44" fillId="0" borderId="0" xfId="0" applyFont="1" applyAlignment="1">
      <alignment vertical="center" wrapText="1"/>
    </xf>
    <xf numFmtId="0" fontId="43" fillId="7" borderId="0" xfId="0" applyFont="1" applyFill="1" applyAlignment="1">
      <alignment vertical="center" wrapText="1"/>
    </xf>
    <xf numFmtId="0" fontId="33" fillId="7" borderId="0" xfId="0" applyFont="1" applyFill="1" applyAlignment="1">
      <alignment vertical="center" wrapText="1"/>
    </xf>
    <xf numFmtId="0" fontId="34" fillId="7" borderId="2" xfId="0" quotePrefix="1" applyFont="1" applyFill="1" applyBorder="1" applyAlignment="1">
      <alignment vertical="center" wrapText="1"/>
    </xf>
    <xf numFmtId="0" fontId="34" fillId="7" borderId="3" xfId="0" quotePrefix="1" applyFont="1" applyFill="1" applyBorder="1" applyAlignment="1">
      <alignment vertical="center" wrapText="1"/>
    </xf>
    <xf numFmtId="0" fontId="34" fillId="7" borderId="4" xfId="0" quotePrefix="1" applyFont="1" applyFill="1" applyBorder="1" applyAlignment="1">
      <alignment vertical="center" wrapText="1"/>
    </xf>
    <xf numFmtId="0" fontId="33" fillId="0" borderId="1" xfId="0" quotePrefix="1" applyFont="1" applyBorder="1" applyAlignment="1" applyProtection="1">
      <alignment vertical="center" wrapText="1"/>
      <protection locked="0"/>
    </xf>
    <xf numFmtId="0" fontId="45" fillId="3" borderId="1" xfId="0" applyFont="1" applyFill="1" applyBorder="1" applyAlignment="1">
      <alignment horizontal="center" vertical="center" wrapText="1"/>
    </xf>
    <xf numFmtId="0" fontId="35" fillId="0" borderId="0" xfId="0" applyFont="1" applyAlignment="1">
      <alignment vertical="center" wrapText="1"/>
    </xf>
    <xf numFmtId="166" fontId="33" fillId="4" borderId="1" xfId="0" applyNumberFormat="1" applyFont="1" applyFill="1" applyBorder="1" applyAlignment="1">
      <alignment horizontal="center" vertical="center" wrapText="1"/>
    </xf>
    <xf numFmtId="165" fontId="34" fillId="4" borderId="1" xfId="0" applyNumberFormat="1" applyFont="1" applyFill="1" applyBorder="1" applyAlignment="1">
      <alignment horizontal="center" vertical="center" wrapText="1"/>
    </xf>
    <xf numFmtId="0" fontId="33" fillId="7"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0" xfId="1" applyFont="1" applyAlignment="1">
      <alignment horizontal="center" vertical="center" wrapText="1"/>
    </xf>
    <xf numFmtId="0" fontId="33" fillId="0" borderId="0" xfId="1" applyFont="1" applyAlignment="1">
      <alignment vertical="center" wrapText="1"/>
    </xf>
    <xf numFmtId="0" fontId="33" fillId="0" borderId="0" xfId="0" applyFont="1" applyAlignment="1">
      <alignment horizontal="left" vertical="center" wrapText="1"/>
    </xf>
    <xf numFmtId="0" fontId="9" fillId="3" borderId="1" xfId="0" applyFont="1" applyFill="1" applyBorder="1" applyAlignment="1">
      <alignment horizontal="center" vertical="center" wrapText="1"/>
    </xf>
    <xf numFmtId="2" fontId="18" fillId="0" borderId="1" xfId="0" applyNumberFormat="1" applyFont="1" applyBorder="1" applyAlignment="1">
      <alignment horizontal="left" vertical="center" wrapText="1"/>
    </xf>
    <xf numFmtId="0" fontId="0" fillId="3" borderId="4" xfId="0" applyFill="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wrapText="1"/>
    </xf>
    <xf numFmtId="0" fontId="30" fillId="0" borderId="1" xfId="0" applyFont="1" applyBorder="1" applyAlignment="1">
      <alignment horizontal="left" vertical="center" wrapText="1"/>
    </xf>
    <xf numFmtId="0" fontId="18" fillId="0" borderId="0" xfId="0" applyFont="1" applyAlignment="1">
      <alignment horizontal="left" vertical="center" wrapText="1"/>
    </xf>
    <xf numFmtId="0" fontId="18" fillId="3" borderId="1" xfId="0" applyFont="1" applyFill="1" applyBorder="1" applyAlignment="1">
      <alignment vertical="center"/>
    </xf>
    <xf numFmtId="0" fontId="30" fillId="0" borderId="1" xfId="0" applyFont="1" applyBorder="1" applyAlignment="1">
      <alignment vertical="center"/>
    </xf>
    <xf numFmtId="0" fontId="18" fillId="0" borderId="0" xfId="0" applyFont="1" applyAlignment="1">
      <alignment vertical="center"/>
    </xf>
    <xf numFmtId="0" fontId="48" fillId="3" borderId="1" xfId="0" applyFont="1" applyFill="1" applyBorder="1" applyAlignment="1">
      <alignment vertical="center" wrapText="1"/>
    </xf>
    <xf numFmtId="0" fontId="18" fillId="0" borderId="0" xfId="0" applyFont="1" applyAlignment="1">
      <alignment horizontal="left" vertical="center"/>
    </xf>
    <xf numFmtId="0" fontId="30" fillId="8" borderId="1" xfId="0" applyFont="1" applyFill="1" applyBorder="1" applyAlignment="1">
      <alignment horizontal="left" vertical="center"/>
    </xf>
    <xf numFmtId="0" fontId="30" fillId="0" borderId="1" xfId="0" applyFont="1" applyBorder="1" applyAlignment="1">
      <alignment horizontal="left" vertical="center"/>
    </xf>
    <xf numFmtId="0" fontId="18" fillId="0" borderId="1" xfId="0" quotePrefix="1" applyFont="1" applyBorder="1" applyAlignment="1">
      <alignment vertical="center"/>
    </xf>
    <xf numFmtId="0" fontId="18" fillId="0" borderId="1" xfId="0" quotePrefix="1" applyFont="1" applyBorder="1" applyAlignment="1">
      <alignment horizontal="left" vertical="center" wrapText="1"/>
    </xf>
    <xf numFmtId="0" fontId="0" fillId="0" borderId="1" xfId="0" applyBorder="1" applyAlignment="1">
      <alignment horizontal="left" vertical="center"/>
    </xf>
    <xf numFmtId="2" fontId="0" fillId="0" borderId="0" xfId="0" applyNumberFormat="1"/>
    <xf numFmtId="0" fontId="0" fillId="0" borderId="0" xfId="0" applyAlignment="1">
      <alignment wrapText="1"/>
    </xf>
    <xf numFmtId="2" fontId="0" fillId="0" borderId="0" xfId="0" applyNumberFormat="1" applyAlignment="1">
      <alignment vertical="center"/>
    </xf>
    <xf numFmtId="2" fontId="33" fillId="0" borderId="1" xfId="0" applyNumberFormat="1" applyFont="1" applyBorder="1" applyAlignment="1">
      <alignment horizontal="center" vertical="center" wrapText="1"/>
    </xf>
    <xf numFmtId="0" fontId="12" fillId="0" borderId="2" xfId="0" applyFont="1" applyBorder="1"/>
    <xf numFmtId="0" fontId="12" fillId="0" borderId="3" xfId="0" applyFont="1" applyBorder="1"/>
    <xf numFmtId="0" fontId="12" fillId="0" borderId="4" xfId="0" applyFont="1" applyBorder="1"/>
    <xf numFmtId="0" fontId="12" fillId="0" borderId="2" xfId="0" applyFont="1" applyBorder="1" applyAlignment="1">
      <alignment vertical="center"/>
    </xf>
    <xf numFmtId="0" fontId="12" fillId="0" borderId="3" xfId="0" applyFont="1" applyBorder="1" applyAlignment="1">
      <alignment vertical="center"/>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7"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top" wrapText="1"/>
    </xf>
    <xf numFmtId="0" fontId="11" fillId="0" borderId="0" xfId="0" applyFont="1" applyAlignment="1">
      <alignment horizontal="left" vertical="center" wrapText="1"/>
    </xf>
    <xf numFmtId="0" fontId="18" fillId="0" borderId="1" xfId="0" quotePrefix="1" applyFont="1" applyBorder="1" applyAlignment="1">
      <alignment vertical="center" wrapText="1"/>
    </xf>
    <xf numFmtId="2" fontId="12" fillId="0" borderId="1" xfId="0" applyNumberFormat="1" applyFont="1" applyBorder="1" applyAlignment="1">
      <alignment horizontal="center"/>
    </xf>
    <xf numFmtId="2" fontId="0" fillId="0" borderId="0" xfId="0" applyNumberFormat="1" applyAlignment="1">
      <alignment horizontal="center" vertical="center"/>
    </xf>
    <xf numFmtId="0" fontId="18" fillId="0" borderId="1" xfId="0" applyFont="1" applyBorder="1" applyAlignment="1">
      <alignment horizontal="center" vertical="center"/>
    </xf>
    <xf numFmtId="0" fontId="9" fillId="3" borderId="7" xfId="0" applyFont="1" applyFill="1" applyBorder="1" applyAlignment="1">
      <alignment horizontal="center" vertical="center" wrapText="1"/>
    </xf>
    <xf numFmtId="165" fontId="31" fillId="0" borderId="2" xfId="0" applyNumberFormat="1" applyFont="1" applyBorder="1" applyAlignment="1">
      <alignment horizontal="center" vertical="center" wrapText="1"/>
    </xf>
    <xf numFmtId="165" fontId="31" fillId="0" borderId="4" xfId="0" applyNumberFormat="1" applyFont="1" applyBorder="1" applyAlignment="1">
      <alignment horizontal="center" vertical="center" wrapText="1"/>
    </xf>
    <xf numFmtId="0" fontId="9" fillId="3" borderId="1" xfId="0" applyFont="1" applyFill="1" applyBorder="1" applyAlignment="1">
      <alignment horizontal="center" vertical="top"/>
    </xf>
    <xf numFmtId="0" fontId="0" fillId="0" borderId="17" xfId="0" applyBorder="1" applyAlignment="1">
      <alignment vertical="center" wrapText="1"/>
    </xf>
    <xf numFmtId="0" fontId="0" fillId="6" borderId="18" xfId="0" applyFill="1" applyBorder="1" applyAlignment="1">
      <alignment vertical="center" wrapText="1"/>
    </xf>
    <xf numFmtId="0" fontId="0" fillId="6" borderId="20" xfId="0" applyFill="1" applyBorder="1" applyAlignment="1">
      <alignment vertical="center" wrapText="1"/>
    </xf>
    <xf numFmtId="0" fontId="49" fillId="0" borderId="1" xfId="0" applyFont="1" applyBorder="1" applyAlignment="1">
      <alignment horizontal="center" vertical="center" wrapText="1" readingOrder="1"/>
    </xf>
    <xf numFmtId="0" fontId="49" fillId="0" borderId="1" xfId="0" applyFont="1" applyBorder="1" applyAlignment="1">
      <alignment horizontal="center" vertical="center" wrapText="1"/>
    </xf>
    <xf numFmtId="2" fontId="49"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xf>
    <xf numFmtId="164" fontId="49" fillId="0" borderId="1" xfId="0" applyNumberFormat="1" applyFont="1" applyBorder="1" applyAlignment="1">
      <alignment horizontal="center" vertical="center"/>
    </xf>
    <xf numFmtId="166" fontId="49" fillId="0" borderId="1" xfId="0" applyNumberFormat="1" applyFont="1" applyBorder="1" applyAlignment="1">
      <alignment horizontal="center" vertical="center"/>
    </xf>
    <xf numFmtId="0" fontId="31" fillId="3" borderId="1" xfId="0" applyFont="1" applyFill="1" applyBorder="1" applyAlignment="1">
      <alignment horizontal="center" vertical="center" wrapText="1"/>
    </xf>
    <xf numFmtId="166" fontId="31" fillId="0" borderId="2" xfId="0" applyNumberFormat="1" applyFont="1" applyBorder="1" applyAlignment="1">
      <alignment horizontal="center" vertical="center" wrapText="1"/>
    </xf>
    <xf numFmtId="166" fontId="31" fillId="0" borderId="4" xfId="0" applyNumberFormat="1" applyFont="1" applyBorder="1" applyAlignment="1">
      <alignment horizontal="center" vertical="center" wrapText="1"/>
    </xf>
    <xf numFmtId="2" fontId="50" fillId="0" borderId="3" xfId="0" applyNumberFormat="1" applyFont="1" applyBorder="1" applyAlignment="1">
      <alignment vertical="center" wrapText="1"/>
    </xf>
    <xf numFmtId="0" fontId="18" fillId="0" borderId="7" xfId="0" applyFont="1" applyBorder="1" applyAlignment="1">
      <alignment vertical="top"/>
    </xf>
    <xf numFmtId="0" fontId="18" fillId="3" borderId="1" xfId="0" applyFont="1" applyFill="1" applyBorder="1" applyAlignment="1">
      <alignment vertical="top"/>
    </xf>
    <xf numFmtId="0" fontId="51" fillId="0" borderId="1" xfId="0" applyFont="1" applyBorder="1" applyAlignment="1">
      <alignment vertical="top" wrapText="1"/>
    </xf>
    <xf numFmtId="0" fontId="52" fillId="0" borderId="1" xfId="0" applyFont="1" applyBorder="1" applyAlignment="1">
      <alignment vertical="top" wrapText="1"/>
    </xf>
    <xf numFmtId="0" fontId="10" fillId="0" borderId="7" xfId="0" applyFont="1" applyBorder="1" applyAlignment="1">
      <alignment horizontal="center" vertical="center"/>
    </xf>
    <xf numFmtId="0" fontId="9" fillId="3" borderId="1" xfId="0" applyFont="1" applyFill="1" applyBorder="1" applyAlignment="1">
      <alignment vertical="top" wrapText="1"/>
    </xf>
    <xf numFmtId="0" fontId="9" fillId="3" borderId="7" xfId="0" applyFont="1" applyFill="1" applyBorder="1" applyAlignment="1">
      <alignment horizontal="center" vertical="top"/>
    </xf>
    <xf numFmtId="0" fontId="9" fillId="3" borderId="7" xfId="0" applyFont="1" applyFill="1" applyBorder="1" applyAlignment="1">
      <alignment horizontal="center" vertical="center"/>
    </xf>
    <xf numFmtId="0" fontId="9" fillId="3" borderId="7" xfId="0" applyFont="1" applyFill="1" applyBorder="1" applyAlignment="1">
      <alignment horizontal="center" vertical="top" wrapText="1"/>
    </xf>
    <xf numFmtId="0" fontId="9" fillId="3" borderId="7" xfId="0" applyFont="1" applyFill="1" applyBorder="1" applyAlignment="1">
      <alignment vertical="top"/>
    </xf>
    <xf numFmtId="0" fontId="49" fillId="3" borderId="1" xfId="0" applyFont="1" applyFill="1" applyBorder="1" applyAlignment="1">
      <alignment horizontal="center" vertical="center"/>
    </xf>
    <xf numFmtId="0" fontId="49" fillId="3" borderId="4" xfId="0" applyFont="1" applyFill="1" applyBorder="1" applyAlignment="1">
      <alignment horizontal="center" vertical="center"/>
    </xf>
    <xf numFmtId="0" fontId="47" fillId="3" borderId="1" xfId="0" applyFont="1" applyFill="1" applyBorder="1" applyAlignment="1">
      <alignment horizontal="center" vertical="center" wrapText="1"/>
    </xf>
    <xf numFmtId="0" fontId="47" fillId="0" borderId="0" xfId="0" applyFont="1" applyAlignment="1">
      <alignment horizontal="center" vertical="center" wrapText="1"/>
    </xf>
    <xf numFmtId="1" fontId="49" fillId="0" borderId="1" xfId="0" applyNumberFormat="1" applyFont="1" applyBorder="1" applyAlignment="1">
      <alignment horizontal="center" vertical="center" wrapText="1"/>
    </xf>
    <xf numFmtId="165" fontId="31" fillId="0" borderId="1" xfId="0" applyNumberFormat="1" applyFont="1" applyBorder="1" applyAlignment="1">
      <alignment horizontal="center" vertical="center" wrapText="1"/>
    </xf>
    <xf numFmtId="0" fontId="49" fillId="0" borderId="1" xfId="0" applyFont="1" applyBorder="1" applyAlignment="1">
      <alignment horizontal="center" vertical="center"/>
    </xf>
    <xf numFmtId="0" fontId="49" fillId="3" borderId="1" xfId="0" applyFont="1" applyFill="1" applyBorder="1" applyAlignment="1">
      <alignment horizontal="center" vertical="center" wrapText="1"/>
    </xf>
    <xf numFmtId="2" fontId="50" fillId="0" borderId="4" xfId="0" applyNumberFormat="1" applyFont="1" applyBorder="1" applyAlignment="1">
      <alignment vertical="center" wrapText="1"/>
    </xf>
    <xf numFmtId="0" fontId="47" fillId="3" borderId="1" xfId="0" applyFont="1" applyFill="1" applyBorder="1" applyAlignment="1">
      <alignment horizontal="center" vertical="center"/>
    </xf>
    <xf numFmtId="0" fontId="47" fillId="3" borderId="1" xfId="0" applyFont="1" applyFill="1" applyBorder="1" applyAlignment="1">
      <alignment vertical="center"/>
    </xf>
    <xf numFmtId="0" fontId="47" fillId="3" borderId="1" xfId="0" applyFont="1" applyFill="1" applyBorder="1" applyAlignment="1">
      <alignment vertical="center" wrapText="1"/>
    </xf>
    <xf numFmtId="0" fontId="47" fillId="0" borderId="0" xfId="0" applyFont="1" applyAlignment="1">
      <alignment vertical="center"/>
    </xf>
    <xf numFmtId="0" fontId="47" fillId="0" borderId="0" xfId="0" applyFont="1" applyAlignment="1">
      <alignment horizontal="center" vertical="center"/>
    </xf>
    <xf numFmtId="0" fontId="47" fillId="3" borderId="1" xfId="0" applyFont="1" applyFill="1" applyBorder="1" applyAlignment="1">
      <alignment horizontal="center" vertical="center" wrapText="1" readingOrder="1"/>
    </xf>
    <xf numFmtId="0" fontId="49" fillId="7" borderId="1" xfId="0" applyFont="1" applyFill="1" applyBorder="1" applyAlignment="1">
      <alignment horizontal="center" vertical="center"/>
    </xf>
    <xf numFmtId="0" fontId="34" fillId="0" borderId="1" xfId="0" quotePrefix="1" applyFont="1" applyBorder="1" applyAlignment="1">
      <alignment horizontal="center" vertical="center" wrapText="1"/>
    </xf>
    <xf numFmtId="0" fontId="33" fillId="0" borderId="1" xfId="0" applyFont="1" applyBorder="1" applyAlignment="1" applyProtection="1">
      <alignment wrapText="1"/>
      <protection locked="0"/>
    </xf>
    <xf numFmtId="164" fontId="34" fillId="4" borderId="1" xfId="0" applyNumberFormat="1" applyFont="1" applyFill="1" applyBorder="1" applyAlignment="1">
      <alignment horizontal="center" wrapText="1"/>
    </xf>
    <xf numFmtId="2" fontId="34" fillId="4" borderId="1" xfId="0" applyNumberFormat="1" applyFont="1" applyFill="1" applyBorder="1" applyAlignment="1">
      <alignment horizontal="center" wrapText="1"/>
    </xf>
    <xf numFmtId="165" fontId="34" fillId="4" borderId="1" xfId="0" applyNumberFormat="1" applyFont="1" applyFill="1" applyBorder="1" applyAlignment="1">
      <alignment horizontal="center" wrapText="1"/>
    </xf>
    <xf numFmtId="0" fontId="0" fillId="9" borderId="16" xfId="0" applyFill="1" applyBorder="1" applyAlignment="1">
      <alignment horizontal="center" vertical="center" wrapText="1"/>
    </xf>
    <xf numFmtId="0" fontId="0" fillId="0" borderId="16" xfId="0" applyBorder="1" applyAlignment="1">
      <alignment horizontal="center" vertical="center" wrapText="1"/>
    </xf>
    <xf numFmtId="0" fontId="9" fillId="0" borderId="18" xfId="0" applyFont="1" applyBorder="1" applyAlignment="1">
      <alignment horizontal="left" vertical="center" wrapText="1"/>
    </xf>
    <xf numFmtId="0" fontId="0" fillId="14" borderId="16" xfId="0" applyFill="1" applyBorder="1" applyAlignment="1">
      <alignment horizontal="center" vertical="center" wrapText="1"/>
    </xf>
    <xf numFmtId="0" fontId="0" fillId="11" borderId="16" xfId="0" applyFill="1" applyBorder="1" applyAlignment="1">
      <alignment horizontal="center" vertical="center" wrapText="1"/>
    </xf>
    <xf numFmtId="0" fontId="0" fillId="0" borderId="19" xfId="0" applyBorder="1" applyAlignment="1">
      <alignment horizontal="center" vertical="center" wrapText="1"/>
    </xf>
    <xf numFmtId="0" fontId="37" fillId="7" borderId="1" xfId="0" quotePrefix="1" applyFont="1" applyFill="1" applyBorder="1" applyAlignment="1">
      <alignment vertical="center" wrapText="1"/>
    </xf>
    <xf numFmtId="0" fontId="33" fillId="0" borderId="1" xfId="0" applyFont="1" applyBorder="1" applyAlignment="1" applyProtection="1">
      <alignment horizontal="left" vertical="center" wrapText="1"/>
      <protection locked="0"/>
    </xf>
    <xf numFmtId="0" fontId="33" fillId="0" borderId="0" xfId="0" applyFont="1" applyAlignment="1" applyProtection="1">
      <alignment vertical="center" wrapText="1"/>
      <protection locked="0"/>
    </xf>
    <xf numFmtId="0" fontId="34" fillId="6" borderId="1" xfId="0" applyFont="1" applyFill="1" applyBorder="1" applyAlignment="1" applyProtection="1">
      <alignment vertical="center" wrapText="1"/>
      <protection locked="0"/>
    </xf>
    <xf numFmtId="0" fontId="33" fillId="6" borderId="1" xfId="0" applyFont="1" applyFill="1" applyBorder="1" applyAlignment="1" applyProtection="1">
      <alignment vertical="center" wrapText="1"/>
      <protection locked="0"/>
    </xf>
    <xf numFmtId="0" fontId="9" fillId="15" borderId="1" xfId="0" applyFont="1" applyFill="1" applyBorder="1" applyAlignment="1">
      <alignment horizontal="center" vertical="top" wrapText="1"/>
    </xf>
    <xf numFmtId="0" fontId="20" fillId="3"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34" fillId="7"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4"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4" fillId="7" borderId="1" xfId="0" quotePrefix="1" applyFont="1" applyFill="1" applyBorder="1" applyAlignment="1">
      <alignment horizontal="center" vertical="center" wrapText="1"/>
    </xf>
    <xf numFmtId="0" fontId="39" fillId="7" borderId="1" xfId="0" applyFont="1" applyFill="1" applyBorder="1" applyAlignment="1">
      <alignment horizontal="center" vertical="center" wrapText="1"/>
    </xf>
    <xf numFmtId="2" fontId="33" fillId="4" borderId="1" xfId="0" applyNumberFormat="1" applyFont="1" applyFill="1" applyBorder="1" applyAlignment="1">
      <alignment horizontal="center" vertical="center" wrapText="1"/>
    </xf>
    <xf numFmtId="0" fontId="33" fillId="0" borderId="0" xfId="1" applyFont="1" applyAlignment="1">
      <alignment horizontal="left" vertical="center" wrapText="1"/>
    </xf>
    <xf numFmtId="0" fontId="33" fillId="0" borderId="0" xfId="1" applyFont="1" applyAlignment="1" applyProtection="1">
      <alignment horizontal="left" vertical="center" wrapText="1"/>
      <protection locked="0"/>
    </xf>
    <xf numFmtId="0" fontId="33" fillId="0" borderId="0" xfId="1" applyFont="1" applyAlignment="1">
      <alignment vertical="center"/>
    </xf>
    <xf numFmtId="0" fontId="33" fillId="0" borderId="0" xfId="1" applyFont="1" applyAlignment="1">
      <alignment horizontal="left" vertical="center"/>
    </xf>
    <xf numFmtId="0" fontId="34" fillId="0" borderId="1" xfId="0" applyFont="1" applyBorder="1" applyAlignment="1" applyProtection="1">
      <alignment vertical="center" wrapText="1"/>
      <protection locked="0"/>
    </xf>
    <xf numFmtId="0" fontId="38" fillId="0" borderId="1" xfId="0" applyFont="1" applyBorder="1" applyAlignment="1">
      <alignment vertical="center" wrapText="1"/>
    </xf>
    <xf numFmtId="0" fontId="55" fillId="0" borderId="1" xfId="0" applyFont="1" applyBorder="1" applyAlignment="1">
      <alignment horizontal="left" vertical="top" wrapText="1"/>
    </xf>
    <xf numFmtId="0" fontId="20" fillId="0" borderId="0" xfId="0" applyFont="1" applyAlignment="1">
      <alignment horizontal="center" vertical="center" wrapText="1"/>
    </xf>
    <xf numFmtId="0" fontId="49" fillId="0" borderId="0" xfId="0" applyFont="1" applyAlignment="1">
      <alignment wrapText="1"/>
    </xf>
    <xf numFmtId="0" fontId="49" fillId="0" borderId="1" xfId="0" applyFont="1" applyBorder="1" applyAlignment="1">
      <alignment horizontal="left" vertical="center" wrapText="1"/>
    </xf>
    <xf numFmtId="0" fontId="31" fillId="0" borderId="1" xfId="0" applyFont="1" applyBorder="1" applyAlignment="1">
      <alignment vertical="top" wrapText="1"/>
    </xf>
    <xf numFmtId="0" fontId="58" fillId="0" borderId="1" xfId="0" applyFont="1" applyBorder="1" applyAlignment="1">
      <alignment vertical="top" wrapText="1"/>
    </xf>
    <xf numFmtId="0" fontId="49" fillId="0" borderId="1" xfId="0" applyFont="1" applyBorder="1" applyAlignment="1">
      <alignment horizontal="center"/>
    </xf>
    <xf numFmtId="0" fontId="49" fillId="0" borderId="1" xfId="0" applyFont="1" applyBorder="1" applyAlignment="1">
      <alignment horizontal="left" wrapText="1"/>
    </xf>
    <xf numFmtId="0" fontId="49" fillId="0" borderId="1" xfId="0" applyFont="1" applyBorder="1" applyAlignment="1">
      <alignment horizontal="left"/>
    </xf>
    <xf numFmtId="0" fontId="49" fillId="0" borderId="1" xfId="0" applyFont="1" applyBorder="1" applyAlignment="1">
      <alignment wrapText="1"/>
    </xf>
    <xf numFmtId="0" fontId="61" fillId="0" borderId="0" xfId="0" applyFont="1" applyAlignment="1">
      <alignment horizontal="left" vertical="center"/>
    </xf>
    <xf numFmtId="0" fontId="60" fillId="0" borderId="0" xfId="0" applyFont="1" applyAlignment="1">
      <alignment horizontal="left" vertical="center" wrapText="1"/>
    </xf>
    <xf numFmtId="0" fontId="62" fillId="0" borderId="0" xfId="0" applyFont="1" applyAlignment="1">
      <alignment horizontal="center"/>
    </xf>
    <xf numFmtId="0" fontId="62" fillId="0" borderId="0" xfId="0" applyFont="1"/>
    <xf numFmtId="0" fontId="62"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wrapText="1"/>
    </xf>
    <xf numFmtId="0" fontId="61" fillId="0" borderId="0" xfId="0" applyFont="1" applyAlignment="1">
      <alignment horizontal="left" vertical="center" wrapText="1"/>
    </xf>
    <xf numFmtId="0" fontId="63" fillId="0" borderId="0" xfId="0" applyFont="1" applyAlignment="1">
      <alignment horizontal="center" vertical="center" wrapText="1"/>
    </xf>
    <xf numFmtId="0" fontId="62" fillId="0" borderId="0" xfId="0" applyFont="1" applyAlignment="1">
      <alignment horizontal="left" vertical="center" wrapText="1"/>
    </xf>
    <xf numFmtId="0" fontId="62" fillId="0" borderId="0" xfId="0" applyFont="1" applyAlignment="1">
      <alignment horizontal="center" vertical="center" wrapText="1"/>
    </xf>
    <xf numFmtId="0" fontId="49" fillId="0" borderId="0" xfId="0" applyFont="1" applyAlignment="1">
      <alignment vertical="center"/>
    </xf>
    <xf numFmtId="0" fontId="49" fillId="0" borderId="1" xfId="0" applyFont="1" applyBorder="1" applyAlignment="1">
      <alignment horizontal="left" vertical="center"/>
    </xf>
    <xf numFmtId="0" fontId="49" fillId="0" borderId="11" xfId="0" applyFont="1" applyBorder="1" applyAlignment="1">
      <alignment horizontal="left" vertical="center"/>
    </xf>
    <xf numFmtId="0" fontId="48" fillId="3" borderId="1" xfId="0" applyFont="1" applyFill="1" applyBorder="1" applyAlignment="1">
      <alignment horizontal="center" vertical="center"/>
    </xf>
    <xf numFmtId="0" fontId="48" fillId="3" borderId="1" xfId="0" applyFont="1" applyFill="1" applyBorder="1" applyAlignment="1">
      <alignment horizontal="center" vertical="center" wrapText="1"/>
    </xf>
    <xf numFmtId="0" fontId="48" fillId="3" borderId="1" xfId="0" applyFont="1" applyFill="1" applyBorder="1" applyAlignment="1">
      <alignment vertical="center"/>
    </xf>
    <xf numFmtId="0" fontId="47" fillId="7" borderId="1" xfId="0" applyFont="1" applyFill="1" applyBorder="1" applyAlignment="1">
      <alignment horizontal="center" vertical="center"/>
    </xf>
    <xf numFmtId="0" fontId="47" fillId="7" borderId="1" xfId="0" applyFont="1" applyFill="1" applyBorder="1" applyAlignment="1">
      <alignment vertical="center" wrapText="1"/>
    </xf>
    <xf numFmtId="0" fontId="47" fillId="7" borderId="1" xfId="0" applyFont="1" applyFill="1" applyBorder="1" applyAlignment="1">
      <alignment horizontal="center" vertical="center" wrapText="1"/>
    </xf>
    <xf numFmtId="0" fontId="47" fillId="7" borderId="1" xfId="0" applyFont="1" applyFill="1" applyBorder="1" applyAlignment="1">
      <alignment vertical="center"/>
    </xf>
    <xf numFmtId="0" fontId="49" fillId="0" borderId="1" xfId="0" applyFont="1" applyBorder="1" applyAlignment="1">
      <alignment vertical="center" wrapText="1"/>
    </xf>
    <xf numFmtId="0" fontId="49" fillId="0" borderId="1" xfId="0" applyFont="1" applyBorder="1" applyAlignment="1">
      <alignment vertical="center"/>
    </xf>
    <xf numFmtId="2" fontId="47" fillId="7" borderId="1" xfId="0" applyNumberFormat="1" applyFont="1" applyFill="1" applyBorder="1" applyAlignment="1">
      <alignment horizontal="center" vertical="center"/>
    </xf>
    <xf numFmtId="165" fontId="49" fillId="0" borderId="1" xfId="0" applyNumberFormat="1" applyFont="1" applyBorder="1" applyAlignment="1">
      <alignment horizontal="center" vertical="center"/>
    </xf>
    <xf numFmtId="0" fontId="49" fillId="0" borderId="0" xfId="0" applyFont="1" applyAlignment="1">
      <alignment horizontal="center" vertical="center"/>
    </xf>
    <xf numFmtId="0" fontId="47" fillId="12" borderId="1" xfId="0" applyFont="1" applyFill="1" applyBorder="1" applyAlignment="1">
      <alignment horizontal="center" vertical="center"/>
    </xf>
    <xf numFmtId="0" fontId="47" fillId="12" borderId="1" xfId="0" applyFont="1" applyFill="1" applyBorder="1" applyAlignment="1">
      <alignment vertical="center" wrapText="1"/>
    </xf>
    <xf numFmtId="0" fontId="47" fillId="12" borderId="1" xfId="0" applyFont="1" applyFill="1" applyBorder="1" applyAlignment="1">
      <alignment vertical="center"/>
    </xf>
    <xf numFmtId="0" fontId="47" fillId="0" borderId="1" xfId="0" applyFont="1" applyBorder="1" applyAlignment="1">
      <alignment horizontal="center" vertical="center"/>
    </xf>
    <xf numFmtId="0" fontId="47" fillId="0" borderId="1" xfId="0" applyFont="1" applyBorder="1" applyAlignment="1">
      <alignment vertical="center"/>
    </xf>
    <xf numFmtId="1" fontId="49" fillId="0" borderId="1" xfId="0" applyNumberFormat="1" applyFont="1" applyBorder="1" applyAlignment="1">
      <alignment horizontal="center" vertical="center"/>
    </xf>
    <xf numFmtId="0" fontId="47" fillId="8" borderId="1" xfId="0" applyFont="1" applyFill="1" applyBorder="1" applyAlignment="1">
      <alignment horizontal="center" vertical="center"/>
    </xf>
    <xf numFmtId="0" fontId="47" fillId="8" borderId="1" xfId="0" applyFont="1" applyFill="1" applyBorder="1" applyAlignment="1">
      <alignment vertical="center" wrapText="1"/>
    </xf>
    <xf numFmtId="2" fontId="47" fillId="8" borderId="1" xfId="0" applyNumberFormat="1" applyFont="1" applyFill="1" applyBorder="1" applyAlignment="1">
      <alignment horizontal="center" vertical="center"/>
    </xf>
    <xf numFmtId="2" fontId="47" fillId="8" borderId="1" xfId="0" applyNumberFormat="1" applyFont="1" applyFill="1" applyBorder="1" applyAlignment="1">
      <alignment vertical="center"/>
    </xf>
    <xf numFmtId="0" fontId="47" fillId="8" borderId="1" xfId="0" applyFont="1" applyFill="1" applyBorder="1" applyAlignment="1">
      <alignment vertical="center"/>
    </xf>
    <xf numFmtId="165" fontId="47" fillId="8" borderId="1" xfId="0" applyNumberFormat="1" applyFont="1" applyFill="1" applyBorder="1" applyAlignment="1">
      <alignment horizontal="center" vertical="center"/>
    </xf>
    <xf numFmtId="0" fontId="47" fillId="0" borderId="1" xfId="0" applyFont="1" applyBorder="1" applyAlignment="1">
      <alignment vertical="center" wrapText="1"/>
    </xf>
    <xf numFmtId="165" fontId="47" fillId="0" borderId="1" xfId="0" applyNumberFormat="1" applyFont="1" applyBorder="1" applyAlignment="1">
      <alignment horizontal="center" vertical="center"/>
    </xf>
    <xf numFmtId="0" fontId="49" fillId="0" borderId="0" xfId="0" applyFont="1" applyAlignment="1">
      <alignment vertical="center" wrapText="1"/>
    </xf>
    <xf numFmtId="2" fontId="47" fillId="12" borderId="1" xfId="0" applyNumberFormat="1" applyFont="1" applyFill="1" applyBorder="1" applyAlignment="1">
      <alignment horizontal="center" vertical="center"/>
    </xf>
    <xf numFmtId="2" fontId="49" fillId="0" borderId="1" xfId="0" applyNumberFormat="1" applyFont="1" applyBorder="1" applyAlignment="1">
      <alignment horizontal="center" vertical="center" wrapText="1" readingOrder="1"/>
    </xf>
    <xf numFmtId="0" fontId="20" fillId="0" borderId="1" xfId="0" applyFont="1" applyBorder="1" applyAlignment="1">
      <alignment vertical="center" wrapText="1"/>
    </xf>
    <xf numFmtId="0" fontId="55" fillId="0" borderId="1" xfId="0" applyFont="1" applyBorder="1" applyAlignment="1">
      <alignment vertical="top" wrapText="1"/>
    </xf>
    <xf numFmtId="2" fontId="0" fillId="0" borderId="7" xfId="0" applyNumberFormat="1" applyBorder="1" applyAlignment="1">
      <alignment horizontal="center" vertical="center" wrapText="1"/>
    </xf>
    <xf numFmtId="0" fontId="4" fillId="7" borderId="7" xfId="0" applyFont="1" applyFill="1" applyBorder="1" applyAlignment="1">
      <alignment horizontal="center" vertical="center" wrapText="1"/>
    </xf>
    <xf numFmtId="0" fontId="4" fillId="7" borderId="7" xfId="0" applyFont="1" applyFill="1" applyBorder="1" applyAlignment="1">
      <alignment vertical="center" wrapText="1"/>
    </xf>
    <xf numFmtId="0" fontId="4" fillId="6" borderId="1" xfId="0" applyFont="1" applyFill="1" applyBorder="1" applyAlignment="1" applyProtection="1">
      <alignment horizontal="center" vertical="center" wrapText="1"/>
      <protection locked="0"/>
    </xf>
    <xf numFmtId="14" fontId="65" fillId="0" borderId="1" xfId="0" applyNumberFormat="1" applyFont="1" applyBorder="1" applyAlignment="1" applyProtection="1">
      <alignment horizontal="center" vertical="center" wrapText="1"/>
      <protection locked="0"/>
    </xf>
    <xf numFmtId="166" fontId="34" fillId="4" borderId="1" xfId="0" applyNumberFormat="1" applyFont="1" applyFill="1" applyBorder="1" applyAlignment="1">
      <alignment horizontal="center" vertical="center" wrapText="1"/>
    </xf>
    <xf numFmtId="2" fontId="0" fillId="7" borderId="1" xfId="0" applyNumberFormat="1" applyFill="1" applyBorder="1" applyAlignment="1">
      <alignment horizontal="center" vertical="center"/>
    </xf>
    <xf numFmtId="164" fontId="0" fillId="7" borderId="1" xfId="0" applyNumberFormat="1" applyFill="1" applyBorder="1" applyAlignment="1">
      <alignment horizontal="center" vertical="center"/>
    </xf>
    <xf numFmtId="0" fontId="9" fillId="16" borderId="1" xfId="0" applyFont="1" applyFill="1" applyBorder="1" applyAlignment="1">
      <alignment horizontal="center" vertical="center"/>
    </xf>
    <xf numFmtId="0" fontId="9" fillId="16" borderId="1" xfId="0" applyFont="1" applyFill="1" applyBorder="1" applyAlignment="1">
      <alignment horizontal="left" vertical="center"/>
    </xf>
    <xf numFmtId="0" fontId="12" fillId="0" borderId="1" xfId="0" applyFont="1" applyBorder="1" applyAlignment="1">
      <alignment vertical="center"/>
    </xf>
    <xf numFmtId="0" fontId="67" fillId="4" borderId="2" xfId="0" applyFont="1" applyFill="1" applyBorder="1" applyAlignment="1">
      <alignment vertical="center" wrapText="1"/>
    </xf>
    <xf numFmtId="2" fontId="0" fillId="0" borderId="9" xfId="0" applyNumberFormat="1" applyBorder="1" applyAlignment="1">
      <alignment horizontal="right" vertical="center"/>
    </xf>
    <xf numFmtId="0" fontId="13" fillId="0" borderId="1" xfId="0" applyFont="1" applyBorder="1" applyAlignment="1">
      <alignment horizontal="left" vertical="center" wrapText="1"/>
    </xf>
    <xf numFmtId="0" fontId="49" fillId="0" borderId="1" xfId="0" applyFont="1" applyBorder="1" applyAlignment="1">
      <alignment horizontal="left" vertical="center" wrapText="1" readingOrder="1"/>
    </xf>
    <xf numFmtId="2" fontId="49" fillId="0" borderId="1" xfId="0" applyNumberFormat="1" applyFont="1" applyBorder="1" applyAlignment="1">
      <alignment horizontal="left" vertical="center" wrapText="1" readingOrder="1"/>
    </xf>
    <xf numFmtId="2" fontId="47" fillId="0" borderId="1" xfId="0" applyNumberFormat="1" applyFont="1" applyBorder="1" applyAlignment="1">
      <alignment horizontal="left" vertical="center" wrapText="1" readingOrder="1"/>
    </xf>
    <xf numFmtId="0" fontId="15" fillId="8" borderId="1" xfId="0" applyFont="1" applyFill="1" applyBorder="1" applyAlignment="1">
      <alignment horizontal="left" vertical="center"/>
    </xf>
    <xf numFmtId="0" fontId="17" fillId="8" borderId="1" xfId="0" applyFont="1" applyFill="1" applyBorder="1" applyAlignment="1">
      <alignment horizontal="left" vertical="center" wrapText="1"/>
    </xf>
    <xf numFmtId="0" fontId="48" fillId="8" borderId="1" xfId="0" applyFont="1" applyFill="1" applyBorder="1" applyAlignment="1">
      <alignment horizontal="left" vertical="center" wrapText="1" readingOrder="1"/>
    </xf>
    <xf numFmtId="0" fontId="17" fillId="0" borderId="1" xfId="0" applyFont="1" applyBorder="1" applyAlignment="1">
      <alignment horizontal="left" vertical="center" wrapText="1"/>
    </xf>
    <xf numFmtId="0" fontId="48" fillId="0" borderId="1" xfId="0" applyFont="1" applyBorder="1" applyAlignment="1">
      <alignment horizontal="left" vertical="center" wrapText="1" readingOrder="1"/>
    </xf>
    <xf numFmtId="2" fontId="9" fillId="0" borderId="1" xfId="0" applyNumberFormat="1" applyFont="1" applyBorder="1" applyAlignment="1">
      <alignment horizontal="left"/>
    </xf>
    <xf numFmtId="0" fontId="9" fillId="0" borderId="1" xfId="0" applyFont="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34"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8" borderId="2" xfId="0" applyFont="1" applyFill="1" applyBorder="1" applyAlignment="1" applyProtection="1">
      <alignment horizontal="center" vertical="center" wrapText="1"/>
      <protection locked="0"/>
    </xf>
    <xf numFmtId="0" fontId="33" fillId="8" borderId="3" xfId="0"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wrapText="1"/>
      <protection locked="0"/>
    </xf>
    <xf numFmtId="0" fontId="33" fillId="0" borderId="1" xfId="0" quotePrefix="1" applyFont="1" applyBorder="1" applyAlignment="1" applyProtection="1">
      <alignment horizontal="center" vertical="center" wrapText="1"/>
      <protection locked="0"/>
    </xf>
    <xf numFmtId="0" fontId="33" fillId="0" borderId="1" xfId="0" applyFont="1" applyBorder="1" applyAlignment="1" applyProtection="1">
      <alignment horizontal="center" wrapText="1"/>
      <protection locked="0"/>
    </xf>
    <xf numFmtId="2" fontId="33" fillId="4" borderId="1" xfId="0" applyNumberFormat="1" applyFont="1" applyFill="1" applyBorder="1" applyAlignment="1">
      <alignment horizontal="center" vertical="center" wrapText="1"/>
    </xf>
    <xf numFmtId="14" fontId="8" fillId="0" borderId="2" xfId="0" applyNumberFormat="1" applyFont="1" applyBorder="1" applyAlignment="1" applyProtection="1">
      <alignment horizontal="center" vertical="center" wrapText="1"/>
      <protection locked="0"/>
    </xf>
    <xf numFmtId="0" fontId="6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2" fontId="0" fillId="0" borderId="1" xfId="0" applyNumberFormat="1" applyBorder="1" applyAlignment="1" applyProtection="1">
      <alignment horizontal="center"/>
      <protection locked="0"/>
    </xf>
    <xf numFmtId="0" fontId="33" fillId="0" borderId="1" xfId="0" applyFont="1" applyBorder="1" applyAlignment="1">
      <alignment vertical="center" wrapText="1"/>
    </xf>
    <xf numFmtId="0" fontId="33" fillId="0" borderId="0" xfId="1" applyFont="1" applyAlignment="1">
      <alignment horizontal="left" vertical="center" wrapText="1"/>
    </xf>
    <xf numFmtId="0" fontId="34" fillId="3" borderId="1" xfId="0" applyFont="1" applyFill="1" applyBorder="1" applyAlignment="1">
      <alignment horizontal="center" vertical="center" wrapText="1"/>
    </xf>
    <xf numFmtId="2" fontId="33" fillId="4"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55" fillId="0" borderId="1" xfId="0" applyFont="1" applyFill="1" applyBorder="1" applyAlignment="1">
      <alignment horizontal="left" vertical="top" wrapText="1"/>
    </xf>
    <xf numFmtId="0" fontId="47" fillId="0" borderId="1" xfId="0" applyFont="1" applyBorder="1" applyAlignment="1">
      <alignment horizontal="center" wrapText="1"/>
    </xf>
    <xf numFmtId="0" fontId="49" fillId="0" borderId="1" xfId="0" applyFont="1" applyBorder="1" applyAlignment="1">
      <alignment vertical="top" wrapText="1"/>
    </xf>
    <xf numFmtId="0" fontId="49" fillId="0" borderId="1" xfId="0" applyFont="1" applyBorder="1" applyAlignment="1">
      <alignment horizontal="center" wrapText="1"/>
    </xf>
    <xf numFmtId="0" fontId="47" fillId="0" borderId="1" xfId="0" applyFont="1" applyBorder="1" applyAlignment="1">
      <alignment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7" fillId="0" borderId="1" xfId="0" applyFont="1" applyFill="1" applyBorder="1" applyAlignment="1">
      <alignment horizontal="center" wrapText="1"/>
    </xf>
    <xf numFmtId="0" fontId="47" fillId="0" borderId="1" xfId="0" applyFont="1" applyFill="1" applyBorder="1" applyAlignment="1">
      <alignment horizontal="left" wrapText="1"/>
    </xf>
    <xf numFmtId="0" fontId="47" fillId="0" borderId="1" xfId="0" applyFont="1" applyFill="1" applyBorder="1" applyAlignment="1">
      <alignment vertical="top" wrapText="1"/>
    </xf>
    <xf numFmtId="0" fontId="56" fillId="0" borderId="1" xfId="0" applyFont="1" applyFill="1" applyBorder="1" applyAlignment="1">
      <alignment vertical="top" wrapText="1"/>
    </xf>
    <xf numFmtId="0" fontId="57" fillId="0" borderId="1" xfId="0" applyFont="1" applyFill="1" applyBorder="1" applyAlignment="1">
      <alignment vertical="top" wrapText="1"/>
    </xf>
    <xf numFmtId="0" fontId="49" fillId="0" borderId="1" xfId="0" applyFont="1" applyFill="1" applyBorder="1" applyAlignment="1">
      <alignment wrapText="1"/>
    </xf>
    <xf numFmtId="0" fontId="49" fillId="0" borderId="0" xfId="0" applyFont="1" applyFill="1" applyAlignment="1">
      <alignment wrapText="1"/>
    </xf>
    <xf numFmtId="0" fontId="34"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4" fillId="0" borderId="0" xfId="0" applyFont="1" applyFill="1" applyBorder="1" applyAlignment="1">
      <alignment horizontal="center" vertical="center" wrapText="1"/>
    </xf>
    <xf numFmtId="0" fontId="33" fillId="0" borderId="0" xfId="0" applyFont="1" applyFill="1" applyAlignment="1">
      <alignment vertical="center" wrapText="1"/>
    </xf>
    <xf numFmtId="0" fontId="34" fillId="3" borderId="2" xfId="0" applyFont="1" applyFill="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4"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center" vertical="center" wrapText="1"/>
      <protection locked="0"/>
    </xf>
    <xf numFmtId="0" fontId="33" fillId="0" borderId="1" xfId="1" applyFont="1" applyBorder="1" applyAlignment="1" applyProtection="1">
      <alignment horizontal="left" vertical="center" wrapText="1"/>
      <protection locked="0"/>
    </xf>
    <xf numFmtId="0" fontId="33" fillId="0" borderId="2" xfId="1" applyFont="1" applyBorder="1" applyAlignment="1" applyProtection="1">
      <alignment horizontal="center" vertical="center" wrapText="1"/>
      <protection locked="0"/>
    </xf>
    <xf numFmtId="0" fontId="33" fillId="4" borderId="1" xfId="0" applyFont="1" applyFill="1" applyBorder="1" applyAlignment="1">
      <alignment horizontal="left" vertical="center" wrapText="1"/>
    </xf>
    <xf numFmtId="0" fontId="33" fillId="4" borderId="1" xfId="1" applyFont="1" applyFill="1" applyBorder="1" applyAlignment="1">
      <alignment horizontal="left" vertical="center" wrapText="1"/>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16" borderId="1" xfId="0" applyFill="1" applyBorder="1" applyAlignment="1">
      <alignment horizontal="center" vertical="center"/>
    </xf>
    <xf numFmtId="0" fontId="9" fillId="17" borderId="1" xfId="0" applyFont="1" applyFill="1" applyBorder="1" applyAlignment="1">
      <alignment horizontal="center" vertical="center"/>
    </xf>
    <xf numFmtId="0" fontId="0" fillId="8" borderId="1" xfId="0" applyFill="1" applyBorder="1" applyAlignment="1">
      <alignment horizontal="center" vertical="center"/>
    </xf>
    <xf numFmtId="2" fontId="0" fillId="8" borderId="1" xfId="0" applyNumberFormat="1" applyFill="1" applyBorder="1" applyAlignment="1">
      <alignment horizontal="center" vertical="center"/>
    </xf>
    <xf numFmtId="0" fontId="0" fillId="18" borderId="2" xfId="0" applyFill="1" applyBorder="1" applyAlignment="1">
      <alignment horizontal="center" vertical="center"/>
    </xf>
    <xf numFmtId="0" fontId="0" fillId="18" borderId="1" xfId="0" applyFill="1" applyBorder="1" applyAlignment="1">
      <alignment horizontal="center" vertical="center"/>
    </xf>
    <xf numFmtId="0" fontId="0" fillId="18" borderId="0" xfId="0" applyFill="1" applyAlignment="1">
      <alignment horizontal="center" vertical="center"/>
    </xf>
    <xf numFmtId="2" fontId="0" fillId="18" borderId="1" xfId="0" applyNumberFormat="1" applyFill="1" applyBorder="1" applyAlignment="1">
      <alignment horizontal="center" vertical="center"/>
    </xf>
    <xf numFmtId="2" fontId="0" fillId="0" borderId="9" xfId="0" applyNumberFormat="1" applyBorder="1" applyAlignment="1">
      <alignment vertical="center"/>
    </xf>
    <xf numFmtId="0" fontId="12" fillId="0" borderId="0" xfId="0" applyFont="1" applyAlignment="1"/>
    <xf numFmtId="2" fontId="0" fillId="18" borderId="1" xfId="3" applyNumberFormat="1" applyFont="1" applyFill="1" applyBorder="1" applyAlignment="1">
      <alignment horizontal="center" vertical="center"/>
    </xf>
    <xf numFmtId="2" fontId="0" fillId="7" borderId="5" xfId="0" applyNumberFormat="1" applyFill="1" applyBorder="1" applyAlignment="1">
      <alignment horizontal="center" vertical="center"/>
    </xf>
    <xf numFmtId="0" fontId="49" fillId="0" borderId="1" xfId="0" applyFont="1" applyFill="1" applyBorder="1" applyAlignment="1">
      <alignment horizontal="center" vertical="center" wrapText="1" readingOrder="1"/>
    </xf>
    <xf numFmtId="0" fontId="20" fillId="5" borderId="8"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7"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vertical="center" wrapText="1"/>
    </xf>
    <xf numFmtId="0" fontId="60" fillId="0" borderId="0" xfId="0" applyFont="1" applyAlignment="1">
      <alignment horizontal="left" vertical="center" wrapText="1"/>
    </xf>
    <xf numFmtId="0" fontId="27" fillId="0" borderId="0" xfId="0" applyFont="1" applyAlignment="1">
      <alignment horizontal="left" vertical="center" wrapText="1"/>
    </xf>
    <xf numFmtId="0" fontId="27" fillId="0" borderId="10" xfId="0" applyFont="1" applyBorder="1" applyAlignment="1">
      <alignment horizontal="left" vertical="center" wrapText="1"/>
    </xf>
    <xf numFmtId="0" fontId="24"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pplyProtection="1">
      <alignment horizontal="center" vertical="center" wrapText="1"/>
      <protection locked="0"/>
    </xf>
    <xf numFmtId="0" fontId="28" fillId="0" borderId="2" xfId="2"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64" fillId="7" borderId="1"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1" fillId="10" borderId="0" xfId="0" applyFont="1" applyFill="1" applyAlignment="1">
      <alignment horizontal="center" vertical="center"/>
    </xf>
    <xf numFmtId="0" fontId="49" fillId="0" borderId="11" xfId="0" applyFont="1" applyBorder="1" applyAlignment="1">
      <alignment horizontal="left" vertical="center"/>
    </xf>
    <xf numFmtId="0" fontId="49" fillId="0" borderId="1" xfId="0" applyFont="1" applyBorder="1" applyAlignment="1">
      <alignment horizontal="center" vertical="center"/>
    </xf>
    <xf numFmtId="0" fontId="33" fillId="0" borderId="1" xfId="0" applyFont="1" applyBorder="1" applyAlignment="1" applyProtection="1">
      <alignment horizontal="center" wrapText="1"/>
      <protection locked="0"/>
    </xf>
    <xf numFmtId="0" fontId="33" fillId="0" borderId="1" xfId="0" applyFont="1" applyBorder="1" applyAlignment="1" applyProtection="1">
      <alignment horizontal="center" vertical="center" wrapText="1"/>
      <protection locked="0"/>
    </xf>
    <xf numFmtId="0" fontId="33" fillId="8" borderId="2" xfId="0" applyFont="1" applyFill="1" applyBorder="1" applyAlignment="1" applyProtection="1">
      <alignment horizontal="center" vertical="center" wrapText="1"/>
      <protection locked="0"/>
    </xf>
    <xf numFmtId="0" fontId="33" fillId="8" borderId="3" xfId="0"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42" fillId="7" borderId="1" xfId="0" applyFont="1" applyFill="1" applyBorder="1" applyAlignment="1">
      <alignment horizontal="left" vertical="center" wrapText="1"/>
    </xf>
    <xf numFmtId="0" fontId="34" fillId="7" borderId="1" xfId="0" applyFont="1" applyFill="1" applyBorder="1" applyAlignment="1">
      <alignment horizontal="left" vertical="center" wrapText="1"/>
    </xf>
    <xf numFmtId="0" fontId="33" fillId="7" borderId="1" xfId="0" applyFont="1" applyFill="1" applyBorder="1" applyAlignment="1">
      <alignment horizontal="left" vertical="center" wrapText="1"/>
    </xf>
    <xf numFmtId="0" fontId="34" fillId="7" borderId="2" xfId="0" quotePrefix="1" applyFont="1" applyFill="1" applyBorder="1" applyAlignment="1">
      <alignment horizontal="center" vertical="center" wrapText="1"/>
    </xf>
    <xf numFmtId="0" fontId="34" fillId="7" borderId="3" xfId="0" quotePrefix="1" applyFont="1" applyFill="1" applyBorder="1" applyAlignment="1">
      <alignment horizontal="center" vertical="center" wrapText="1"/>
    </xf>
    <xf numFmtId="0" fontId="34" fillId="7" borderId="4" xfId="0" quotePrefix="1"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0" borderId="11" xfId="0" applyFont="1" applyFill="1" applyBorder="1" applyAlignment="1">
      <alignment horizontal="left" vertical="center" wrapText="1"/>
    </xf>
    <xf numFmtId="0" fontId="34" fillId="0" borderId="10" xfId="0" applyFont="1" applyFill="1" applyBorder="1" applyAlignment="1">
      <alignment horizontal="center" vertical="center" wrapText="1"/>
    </xf>
    <xf numFmtId="2" fontId="34" fillId="0" borderId="2" xfId="0" applyNumberFormat="1" applyFont="1" applyBorder="1" applyAlignment="1" applyProtection="1">
      <alignment horizontal="center" vertical="center" wrapText="1"/>
      <protection locked="0"/>
    </xf>
    <xf numFmtId="2" fontId="34" fillId="0" borderId="3" xfId="0" applyNumberFormat="1" applyFont="1" applyBorder="1" applyAlignment="1" applyProtection="1">
      <alignment horizontal="center" vertical="center" wrapText="1"/>
      <protection locked="0"/>
    </xf>
    <xf numFmtId="2" fontId="34" fillId="0" borderId="4" xfId="0" applyNumberFormat="1" applyFont="1" applyBorder="1" applyAlignment="1" applyProtection="1">
      <alignment horizontal="center" vertical="center" wrapText="1"/>
      <protection locked="0"/>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5"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3" fillId="0" borderId="1" xfId="0" applyFont="1" applyBorder="1" applyAlignment="1">
      <alignment horizontal="left" vertical="top" wrapText="1"/>
    </xf>
    <xf numFmtId="0" fontId="33" fillId="0" borderId="1" xfId="0" quotePrefix="1" applyFont="1" applyBorder="1" applyAlignment="1">
      <alignment horizontal="left" vertical="center" wrapText="1"/>
    </xf>
    <xf numFmtId="0" fontId="34" fillId="0" borderId="1" xfId="0" applyFont="1" applyBorder="1" applyAlignment="1">
      <alignment horizontal="left" vertical="center" wrapText="1"/>
    </xf>
    <xf numFmtId="0" fontId="34" fillId="3" borderId="1" xfId="0" applyFont="1" applyFill="1" applyBorder="1" applyAlignment="1">
      <alignment horizontal="left" vertical="center" wrapText="1"/>
    </xf>
    <xf numFmtId="0" fontId="33" fillId="0" borderId="2"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4" fillId="7" borderId="2"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7"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4" fillId="0" borderId="1" xfId="0" quotePrefix="1" applyFont="1" applyBorder="1" applyAlignment="1">
      <alignment horizontal="left" vertical="center" wrapText="1"/>
    </xf>
    <xf numFmtId="0" fontId="34" fillId="7" borderId="1" xfId="0" quotePrefix="1" applyFont="1" applyFill="1" applyBorder="1" applyAlignment="1">
      <alignment horizontal="center" vertical="center" wrapText="1"/>
    </xf>
    <xf numFmtId="0" fontId="33" fillId="0" borderId="1" xfId="0" applyFont="1" applyBorder="1" applyAlignment="1">
      <alignment horizontal="left" vertical="center" wrapText="1"/>
    </xf>
    <xf numFmtId="0" fontId="37" fillId="7" borderId="2" xfId="0" quotePrefix="1" applyFont="1" applyFill="1" applyBorder="1" applyAlignment="1">
      <alignment horizontal="center" vertical="center" wrapText="1"/>
    </xf>
    <xf numFmtId="0" fontId="37" fillId="7" borderId="3" xfId="0" quotePrefix="1" applyFont="1" applyFill="1" applyBorder="1" applyAlignment="1">
      <alignment horizontal="center" vertical="center" wrapText="1"/>
    </xf>
    <xf numFmtId="0" fontId="37" fillId="7" borderId="4" xfId="0" quotePrefix="1" applyFont="1" applyFill="1" applyBorder="1" applyAlignment="1">
      <alignment horizontal="center" vertical="center" wrapText="1"/>
    </xf>
    <xf numFmtId="0" fontId="33" fillId="0" borderId="0" xfId="1" applyFont="1" applyAlignment="1">
      <alignment horizontal="left" vertical="center" wrapText="1"/>
    </xf>
    <xf numFmtId="0" fontId="34" fillId="0" borderId="12" xfId="0" applyFont="1" applyBorder="1" applyAlignment="1">
      <alignment horizontal="left" vertical="center" wrapText="1"/>
    </xf>
    <xf numFmtId="0" fontId="34" fillId="0" borderId="0" xfId="0" applyFont="1" applyAlignment="1">
      <alignment horizontal="left" vertical="center" wrapText="1"/>
    </xf>
    <xf numFmtId="0" fontId="33" fillId="7" borderId="2" xfId="0" applyFont="1" applyFill="1" applyBorder="1" applyAlignment="1">
      <alignment horizontal="left" vertical="center" wrapText="1"/>
    </xf>
    <xf numFmtId="0" fontId="33" fillId="7" borderId="3" xfId="0"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0" borderId="2" xfId="0" applyFont="1" applyBorder="1" applyAlignment="1" applyProtection="1">
      <alignment horizontal="center" wrapText="1"/>
      <protection locked="0"/>
    </xf>
    <xf numFmtId="0" fontId="33" fillId="0" borderId="4" xfId="0" applyFont="1" applyBorder="1" applyAlignment="1" applyProtection="1">
      <alignment horizontal="center" wrapText="1"/>
      <protection locked="0"/>
    </xf>
    <xf numFmtId="0" fontId="35" fillId="4" borderId="2"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7"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33" fillId="0" borderId="3" xfId="0" applyFont="1" applyBorder="1" applyAlignment="1" applyProtection="1">
      <alignment horizontal="center" vertical="center" wrapText="1"/>
      <protection locked="0"/>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wrapText="1"/>
    </xf>
    <xf numFmtId="0" fontId="35" fillId="11" borderId="4" xfId="0" applyFont="1" applyFill="1" applyBorder="1" applyAlignment="1">
      <alignment horizontal="center" vertical="center" wrapText="1"/>
    </xf>
    <xf numFmtId="0" fontId="3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5" fillId="4" borderId="1" xfId="0" applyFont="1" applyFill="1" applyBorder="1" applyAlignment="1">
      <alignment horizontal="center" vertical="center" wrapText="1"/>
    </xf>
    <xf numFmtId="0" fontId="34" fillId="6" borderId="1" xfId="0" applyFont="1" applyFill="1" applyBorder="1" applyAlignment="1" applyProtection="1">
      <alignment horizontal="center" vertical="center" wrapText="1"/>
      <protection locked="0"/>
    </xf>
    <xf numFmtId="2" fontId="34" fillId="4" borderId="1" xfId="0" applyNumberFormat="1" applyFont="1" applyFill="1" applyBorder="1" applyAlignment="1">
      <alignment horizontal="center" vertical="center" wrapText="1"/>
    </xf>
    <xf numFmtId="0" fontId="33" fillId="6" borderId="1" xfId="0" applyFont="1" applyFill="1" applyBorder="1" applyAlignment="1">
      <alignment horizontal="left" vertical="center" wrapText="1"/>
    </xf>
    <xf numFmtId="166" fontId="34" fillId="4" borderId="1" xfId="0" applyNumberFormat="1" applyFont="1" applyFill="1" applyBorder="1" applyAlignment="1">
      <alignment horizontal="center" vertical="center" wrapText="1"/>
    </xf>
    <xf numFmtId="0" fontId="34" fillId="11" borderId="1" xfId="0" applyFont="1" applyFill="1" applyBorder="1" applyAlignment="1">
      <alignment horizontal="center" vertical="center" wrapText="1"/>
    </xf>
    <xf numFmtId="0" fontId="41" fillId="7" borderId="1" xfId="0" applyFont="1" applyFill="1" applyBorder="1" applyAlignment="1">
      <alignment horizontal="left" vertical="center" wrapText="1"/>
    </xf>
    <xf numFmtId="2" fontId="33" fillId="4" borderId="1" xfId="0" applyNumberFormat="1" applyFont="1" applyFill="1" applyBorder="1" applyAlignment="1">
      <alignment horizontal="center" vertical="center" wrapText="1"/>
    </xf>
    <xf numFmtId="0" fontId="33" fillId="6" borderId="1" xfId="0" applyFont="1" applyFill="1" applyBorder="1" applyAlignment="1" applyProtection="1">
      <alignment horizontal="center" vertical="center" wrapText="1"/>
      <protection locked="0"/>
    </xf>
    <xf numFmtId="0" fontId="34" fillId="7" borderId="1" xfId="0" applyFont="1" applyFill="1" applyBorder="1" applyAlignment="1" applyProtection="1">
      <alignment horizontal="center" vertical="center" wrapText="1"/>
      <protection locked="0"/>
    </xf>
    <xf numFmtId="165" fontId="33" fillId="0" borderId="1" xfId="0" applyNumberFormat="1" applyFont="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1" fontId="34" fillId="4" borderId="1" xfId="0" applyNumberFormat="1" applyFont="1" applyFill="1" applyBorder="1" applyAlignment="1">
      <alignment horizontal="center" vertical="center" wrapText="1"/>
    </xf>
    <xf numFmtId="165" fontId="34" fillId="0" borderId="1" xfId="0" applyNumberFormat="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34" fillId="0" borderId="1" xfId="0" quotePrefix="1" applyFont="1" applyBorder="1" applyAlignment="1" applyProtection="1">
      <alignment horizontal="center" vertical="center" wrapText="1"/>
      <protection locked="0"/>
    </xf>
    <xf numFmtId="0" fontId="33" fillId="0" borderId="1" xfId="0" quotePrefix="1" applyFont="1" applyBorder="1" applyAlignment="1" applyProtection="1">
      <alignment horizontal="center" vertical="center" wrapText="1"/>
      <protection locked="0"/>
    </xf>
    <xf numFmtId="0" fontId="33" fillId="4" borderId="2"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7" borderId="1" xfId="0" applyFont="1" applyFill="1" applyBorder="1" applyAlignment="1">
      <alignment horizontal="left" vertical="center" wrapText="1"/>
    </xf>
    <xf numFmtId="0" fontId="33" fillId="0" borderId="2" xfId="0" quotePrefix="1" applyFont="1" applyBorder="1" applyAlignment="1" applyProtection="1">
      <alignment horizontal="center" vertical="center" wrapText="1"/>
      <protection locked="0"/>
    </xf>
    <xf numFmtId="0" fontId="33" fillId="0" borderId="3" xfId="0" quotePrefix="1" applyFont="1" applyBorder="1" applyAlignment="1" applyProtection="1">
      <alignment horizontal="center" vertical="center" wrapText="1"/>
      <protection locked="0"/>
    </xf>
    <xf numFmtId="0" fontId="33" fillId="0" borderId="4" xfId="0" quotePrefix="1" applyFont="1" applyBorder="1" applyAlignment="1" applyProtection="1">
      <alignment horizontal="center" vertical="center" wrapText="1"/>
      <protection locked="0"/>
    </xf>
    <xf numFmtId="0" fontId="34" fillId="3" borderId="1" xfId="0" quotePrefix="1" applyFont="1" applyFill="1" applyBorder="1" applyAlignment="1">
      <alignment horizontal="left" vertical="center" wrapText="1"/>
    </xf>
    <xf numFmtId="0" fontId="34" fillId="7" borderId="1" xfId="0" quotePrefix="1"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7" borderId="13" xfId="0" applyFont="1" applyFill="1" applyBorder="1" applyAlignment="1">
      <alignment horizontal="left" vertical="center" wrapText="1"/>
    </xf>
    <xf numFmtId="0" fontId="34" fillId="7" borderId="10" xfId="0" applyFont="1" applyFill="1" applyBorder="1" applyAlignment="1">
      <alignment horizontal="left" vertical="center" wrapText="1"/>
    </xf>
    <xf numFmtId="0" fontId="34" fillId="7" borderId="14" xfId="0" applyFont="1" applyFill="1" applyBorder="1" applyAlignment="1">
      <alignment horizontal="left" vertical="center" wrapText="1"/>
    </xf>
    <xf numFmtId="0" fontId="34" fillId="7" borderId="8" xfId="0" applyFont="1" applyFill="1" applyBorder="1" applyAlignment="1">
      <alignment horizontal="left" vertical="center" wrapText="1"/>
    </xf>
    <xf numFmtId="0" fontId="34" fillId="7" borderId="11" xfId="0" applyFont="1" applyFill="1" applyBorder="1" applyAlignment="1">
      <alignment horizontal="left" vertical="center" wrapText="1"/>
    </xf>
    <xf numFmtId="0" fontId="34" fillId="7" borderId="15"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4" fillId="7" borderId="3" xfId="0" applyFont="1" applyFill="1" applyBorder="1" applyAlignment="1">
      <alignment horizontal="left" vertical="center" wrapText="1"/>
    </xf>
    <xf numFmtId="0" fontId="34" fillId="7" borderId="4" xfId="0" applyFont="1" applyFill="1" applyBorder="1" applyAlignment="1">
      <alignment horizontal="left" vertical="center" wrapText="1"/>
    </xf>
    <xf numFmtId="0" fontId="39" fillId="7" borderId="1"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4" fillId="7" borderId="14"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33" fillId="0" borderId="1" xfId="0" applyFont="1" applyBorder="1" applyAlignment="1">
      <alignment vertical="center" wrapText="1"/>
    </xf>
    <xf numFmtId="0" fontId="39" fillId="7" borderId="2"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45" fillId="3" borderId="1" xfId="0" applyFont="1" applyFill="1" applyBorder="1" applyAlignment="1">
      <alignment horizontal="left" vertical="center" wrapText="1"/>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2" fontId="47" fillId="0" borderId="1" xfId="0" applyNumberFormat="1" applyFont="1" applyBorder="1" applyAlignment="1">
      <alignment horizontal="left" vertical="center" wrapText="1" readingOrder="1"/>
    </xf>
    <xf numFmtId="0" fontId="10" fillId="0" borderId="1" xfId="0" applyFont="1" applyBorder="1" applyAlignment="1">
      <alignment horizontal="left" vertical="center"/>
    </xf>
    <xf numFmtId="0" fontId="12" fillId="0" borderId="1" xfId="0" applyFont="1" applyBorder="1" applyAlignment="1">
      <alignment horizontal="center" vertical="center"/>
    </xf>
    <xf numFmtId="0" fontId="47" fillId="3" borderId="1" xfId="0" applyFont="1" applyFill="1" applyBorder="1" applyAlignment="1">
      <alignment vertical="center" wrapText="1"/>
    </xf>
    <xf numFmtId="0" fontId="47" fillId="3" borderId="1" xfId="0" applyFont="1" applyFill="1" applyBorder="1" applyAlignment="1">
      <alignment horizontal="left" vertical="center" wrapText="1"/>
    </xf>
    <xf numFmtId="0" fontId="47" fillId="3" borderId="1" xfId="0" applyFont="1" applyFill="1" applyBorder="1" applyAlignment="1">
      <alignment horizontal="center" vertical="center" wrapText="1" readingOrder="1"/>
    </xf>
    <xf numFmtId="0" fontId="47" fillId="3" borderId="1" xfId="0" applyFont="1" applyFill="1" applyBorder="1" applyAlignment="1">
      <alignment horizontal="center" vertical="center"/>
    </xf>
    <xf numFmtId="0" fontId="21" fillId="10" borderId="1" xfId="0" applyFont="1" applyFill="1" applyBorder="1" applyAlignment="1">
      <alignment horizontal="center"/>
    </xf>
    <xf numFmtId="2" fontId="53" fillId="0" borderId="1" xfId="0" applyNumberFormat="1" applyFont="1" applyBorder="1" applyAlignment="1">
      <alignment horizontal="left" vertical="center" wrapText="1" readingOrder="1"/>
    </xf>
    <xf numFmtId="2" fontId="53" fillId="8" borderId="1" xfId="0" applyNumberFormat="1" applyFont="1" applyFill="1" applyBorder="1" applyAlignment="1">
      <alignment horizontal="left" vertical="center" wrapText="1" readingOrder="1"/>
    </xf>
    <xf numFmtId="0" fontId="0" fillId="18" borderId="2" xfId="0" applyFill="1" applyBorder="1" applyAlignment="1">
      <alignment horizontal="left" vertical="center"/>
    </xf>
    <xf numFmtId="0" fontId="0" fillId="18" borderId="3" xfId="0" applyFill="1" applyBorder="1" applyAlignment="1">
      <alignment horizontal="left" vertical="center"/>
    </xf>
    <xf numFmtId="0" fontId="0" fillId="18" borderId="4" xfId="0" applyFill="1" applyBorder="1" applyAlignment="1">
      <alignment horizontal="left" vertical="center"/>
    </xf>
    <xf numFmtId="0" fontId="0" fillId="18" borderId="1" xfId="0" applyFill="1" applyBorder="1" applyAlignment="1">
      <alignment horizontal="left" vertical="center"/>
    </xf>
    <xf numFmtId="0" fontId="0" fillId="8" borderId="1" xfId="0" applyFill="1" applyBorder="1" applyAlignment="1">
      <alignment horizontal="left" vertical="center" wrapText="1"/>
    </xf>
    <xf numFmtId="0" fontId="0" fillId="8" borderId="1" xfId="0" applyFill="1" applyBorder="1" applyAlignment="1">
      <alignment horizontal="left" vertical="center"/>
    </xf>
    <xf numFmtId="0" fontId="0" fillId="7" borderId="7" xfId="0" applyFill="1" applyBorder="1" applyAlignment="1">
      <alignment horizontal="center" vertical="center"/>
    </xf>
    <xf numFmtId="0" fontId="0" fillId="7" borderId="1" xfId="0" applyFill="1" applyBorder="1" applyAlignment="1">
      <alignment horizontal="center" vertical="center"/>
    </xf>
    <xf numFmtId="0" fontId="0" fillId="7" borderId="5"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10" fillId="17" borderId="7" xfId="0" applyFont="1" applyFill="1" applyBorder="1" applyAlignment="1">
      <alignment horizontal="center" vertical="center"/>
    </xf>
    <xf numFmtId="0" fontId="0" fillId="0" borderId="9" xfId="0" applyBorder="1" applyAlignment="1">
      <alignment horizontal="center" vertical="top"/>
    </xf>
    <xf numFmtId="0" fontId="0" fillId="0" borderId="0" xfId="0" applyAlignment="1">
      <alignment horizontal="center" vertical="top"/>
    </xf>
    <xf numFmtId="0" fontId="0" fillId="0" borderId="21" xfId="0" applyBorder="1" applyAlignment="1">
      <alignment horizontal="center" vertical="top"/>
    </xf>
    <xf numFmtId="0" fontId="0" fillId="16" borderId="1" xfId="0" applyFill="1" applyBorder="1" applyAlignment="1">
      <alignment horizontal="center" vertical="center"/>
    </xf>
    <xf numFmtId="0" fontId="66" fillId="10" borderId="1" xfId="0" applyFont="1" applyFill="1" applyBorder="1" applyAlignment="1">
      <alignment horizontal="center"/>
    </xf>
    <xf numFmtId="0" fontId="9"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9" fillId="17" borderId="1" xfId="0" applyFont="1" applyFill="1" applyBorder="1" applyAlignment="1">
      <alignment horizontal="center" vertical="center"/>
    </xf>
    <xf numFmtId="0" fontId="9" fillId="17" borderId="1" xfId="0" applyFont="1" applyFill="1" applyBorder="1" applyAlignment="1">
      <alignment horizontal="center" vertical="center" wrapText="1"/>
    </xf>
    <xf numFmtId="2" fontId="12" fillId="0" borderId="2" xfId="0" applyNumberFormat="1" applyFont="1" applyBorder="1" applyAlignment="1">
      <alignment horizontal="center"/>
    </xf>
    <xf numFmtId="2" fontId="12" fillId="0" borderId="3" xfId="0" applyNumberFormat="1" applyFont="1" applyBorder="1" applyAlignment="1">
      <alignment horizontal="center"/>
    </xf>
    <xf numFmtId="2" fontId="12" fillId="0" borderId="4" xfId="0" applyNumberFormat="1"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166" fontId="31" fillId="0" borderId="2" xfId="0" applyNumberFormat="1" applyFont="1" applyBorder="1" applyAlignment="1">
      <alignment horizontal="center" vertical="center" wrapText="1"/>
    </xf>
    <xf numFmtId="166" fontId="31" fillId="0" borderId="4" xfId="0" applyNumberFormat="1" applyFont="1" applyBorder="1" applyAlignment="1">
      <alignment horizontal="center"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2" fontId="54" fillId="0" borderId="2" xfId="0" applyNumberFormat="1" applyFont="1" applyBorder="1" applyAlignment="1">
      <alignment horizontal="center" vertical="center" wrapText="1"/>
    </xf>
    <xf numFmtId="2" fontId="54" fillId="0" borderId="3" xfId="0" applyNumberFormat="1" applyFont="1" applyBorder="1" applyAlignment="1">
      <alignment horizontal="center" vertical="center" wrapText="1"/>
    </xf>
    <xf numFmtId="165" fontId="31" fillId="0" borderId="2" xfId="0" applyNumberFormat="1" applyFont="1" applyBorder="1" applyAlignment="1">
      <alignment horizontal="center" vertical="center" wrapText="1"/>
    </xf>
    <xf numFmtId="165" fontId="31" fillId="0" borderId="4" xfId="0" applyNumberFormat="1" applyFont="1" applyBorder="1" applyAlignment="1">
      <alignment horizontal="center" vertical="center" wrapText="1"/>
    </xf>
    <xf numFmtId="0" fontId="22" fillId="10" borderId="9" xfId="0" applyFont="1" applyFill="1" applyBorder="1" applyAlignment="1">
      <alignment horizontal="center"/>
    </xf>
    <xf numFmtId="0" fontId="22" fillId="10" borderId="0" xfId="0" applyFont="1" applyFill="1" applyAlignment="1">
      <alignment horizont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47" fillId="3" borderId="5" xfId="0" applyFont="1" applyFill="1" applyBorder="1" applyAlignment="1">
      <alignment horizontal="center" vertical="center" wrapText="1"/>
    </xf>
    <xf numFmtId="0" fontId="47" fillId="3" borderId="7" xfId="0" applyFont="1" applyFill="1" applyBorder="1" applyAlignment="1">
      <alignment horizontal="center" vertical="center" wrapText="1"/>
    </xf>
    <xf numFmtId="1" fontId="12" fillId="0" borderId="2" xfId="0" applyNumberFormat="1" applyFont="1" applyBorder="1" applyAlignment="1">
      <alignment horizontal="left" vertical="center"/>
    </xf>
    <xf numFmtId="1" fontId="12" fillId="0" borderId="3" xfId="0" applyNumberFormat="1" applyFont="1" applyBorder="1" applyAlignment="1">
      <alignment horizontal="left" vertical="center"/>
    </xf>
    <xf numFmtId="2" fontId="53" fillId="0" borderId="2" xfId="0" applyNumberFormat="1" applyFont="1" applyBorder="1" applyAlignment="1">
      <alignment horizontal="center" vertical="center" wrapText="1"/>
    </xf>
    <xf numFmtId="2" fontId="53" fillId="0" borderId="3" xfId="0" applyNumberFormat="1" applyFont="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center"/>
    </xf>
    <xf numFmtId="0" fontId="22" fillId="10" borderId="8" xfId="0" applyFont="1" applyFill="1" applyBorder="1" applyAlignment="1">
      <alignment horizontal="center"/>
    </xf>
    <xf numFmtId="0" fontId="22" fillId="10" borderId="11" xfId="0" applyFont="1" applyFill="1" applyBorder="1" applyAlignment="1">
      <alignment horizontal="center"/>
    </xf>
    <xf numFmtId="0" fontId="9"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9" xfId="0" applyFont="1" applyBorder="1" applyAlignment="1">
      <alignment horizontal="center"/>
    </xf>
    <xf numFmtId="0" fontId="14" fillId="0" borderId="0" xfId="0" applyFont="1" applyAlignment="1">
      <alignment horizont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1" xfId="0" applyFont="1" applyFill="1" applyBorder="1" applyAlignment="1">
      <alignment horizontal="center" vertical="top"/>
    </xf>
    <xf numFmtId="0" fontId="9" fillId="3" borderId="1" xfId="0" applyFont="1" applyFill="1" applyBorder="1" applyAlignment="1">
      <alignment horizontal="center" vertical="center"/>
    </xf>
    <xf numFmtId="2" fontId="50" fillId="0" borderId="2" xfId="0" applyNumberFormat="1" applyFont="1" applyBorder="1" applyAlignment="1">
      <alignment horizontal="center" vertical="center" wrapText="1"/>
    </xf>
    <xf numFmtId="2" fontId="50" fillId="0" borderId="3" xfId="0" applyNumberFormat="1" applyFont="1" applyBorder="1" applyAlignment="1">
      <alignment horizontal="center" vertical="center" wrapText="1"/>
    </xf>
    <xf numFmtId="0" fontId="14" fillId="0" borderId="8" xfId="0" applyFont="1" applyBorder="1" applyAlignment="1">
      <alignment horizontal="center"/>
    </xf>
    <xf numFmtId="0" fontId="14" fillId="0" borderId="11" xfId="0" applyFont="1" applyBorder="1" applyAlignment="1">
      <alignment horizontal="center"/>
    </xf>
    <xf numFmtId="0" fontId="46" fillId="0" borderId="2" xfId="0" applyFont="1" applyBorder="1" applyAlignment="1">
      <alignment horizontal="left" vertical="center"/>
    </xf>
    <xf numFmtId="0" fontId="46" fillId="0" borderId="3" xfId="0" applyFont="1" applyBorder="1" applyAlignment="1">
      <alignment horizontal="left" vertical="center"/>
    </xf>
    <xf numFmtId="0" fontId="46" fillId="0" borderId="4" xfId="0" applyFont="1" applyBorder="1" applyAlignment="1">
      <alignment horizontal="left" vertical="center"/>
    </xf>
    <xf numFmtId="1" fontId="12" fillId="0" borderId="4" xfId="0" applyNumberFormat="1" applyFont="1" applyBorder="1" applyAlignment="1">
      <alignment horizontal="left" vertical="center"/>
    </xf>
    <xf numFmtId="0" fontId="12" fillId="0" borderId="4" xfId="0" applyFont="1" applyBorder="1" applyAlignment="1">
      <alignment horizontal="center" vertical="center"/>
    </xf>
    <xf numFmtId="0" fontId="0" fillId="0" borderId="5" xfId="0" applyBorder="1" applyAlignment="1">
      <alignment horizontal="center"/>
    </xf>
    <xf numFmtId="0" fontId="69" fillId="0" borderId="2" xfId="0" applyFont="1" applyBorder="1" applyAlignment="1" applyProtection="1">
      <alignment horizontal="left" vertical="center" wrapText="1"/>
      <protection locked="0"/>
    </xf>
    <xf numFmtId="0" fontId="69" fillId="0" borderId="3" xfId="0" applyFont="1" applyBorder="1" applyAlignment="1" applyProtection="1">
      <alignment horizontal="left" vertical="center" wrapText="1"/>
      <protection locked="0"/>
    </xf>
    <xf numFmtId="0" fontId="69" fillId="0" borderId="4" xfId="0" applyFont="1" applyBorder="1" applyAlignment="1" applyProtection="1">
      <alignment horizontal="left" vertical="center" wrapText="1"/>
      <protection locked="0"/>
    </xf>
    <xf numFmtId="0" fontId="70"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cellXfs>
  <cellStyles count="4">
    <cellStyle name="Hyperlink" xfId="2" builtinId="8"/>
    <cellStyle name="Normal" xfId="0" builtinId="0"/>
    <cellStyle name="Normal_03-Annexure-C" xfId="1" xr:uid="{00000000-0005-0000-0000-000002000000}"/>
    <cellStyle name="Percent" xfId="3" builtinId="5"/>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Station Curve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trendline>
            <c:spPr>
              <a:ln w="19050" cap="rnd">
                <a:solidFill>
                  <a:schemeClr val="accent1"/>
                </a:solidFill>
                <a:prstDash val="sysDash"/>
              </a:ln>
              <a:effectLst/>
            </c:spPr>
            <c:trendlineType val="poly"/>
            <c:order val="2"/>
            <c:dispRSqr val="1"/>
            <c:dispEq val="1"/>
            <c:trendlineLbl>
              <c:layout>
                <c:manualLayout>
                  <c:x val="-0.21336098150312593"/>
                  <c:y val="0.12520560112700438"/>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lt1">
                          <a:lumMod val="75000"/>
                        </a:schemeClr>
                      </a:solidFill>
                      <a:latin typeface="+mn-lt"/>
                      <a:ea typeface="+mn-ea"/>
                      <a:cs typeface="+mn-cs"/>
                    </a:defRPr>
                  </a:pPr>
                  <a:endParaRPr lang="en-US"/>
                </a:p>
              </c:txPr>
            </c:trendlineLbl>
          </c:trendline>
          <c:xVal>
            <c:numRef>
              <c:f>'NF-2 PLF and APC'!$B$41:$B$55</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xVal>
          <c:yVal>
            <c:numRef>
              <c:f>'NF-2 PLF and APC'!$L$41:$L$55</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yVal>
          <c:smooth val="0"/>
          <c:extLst>
            <c:ext xmlns:c16="http://schemas.microsoft.com/office/drawing/2014/chart" uri="{C3380CC4-5D6E-409C-BE32-E72D297353CC}">
              <c16:uniqueId val="{00000001-DE32-4166-A670-C5DD33B07333}"/>
            </c:ext>
          </c:extLst>
        </c:ser>
        <c:dLbls>
          <c:showLegendKey val="0"/>
          <c:showVal val="0"/>
          <c:showCatName val="0"/>
          <c:showSerName val="0"/>
          <c:showPercent val="0"/>
          <c:showBubbleSize val="0"/>
        </c:dLbls>
        <c:axId val="340670984"/>
        <c:axId val="340671376"/>
      </c:scatterChart>
      <c:valAx>
        <c:axId val="340670984"/>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0671376"/>
        <c:crosses val="autoZero"/>
        <c:crossBetween val="midCat"/>
      </c:valAx>
      <c:valAx>
        <c:axId val="340671376"/>
        <c:scaling>
          <c:orientation val="minMax"/>
          <c:max val="3500"/>
          <c:min val="1500"/>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067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Heat Rate BHEL 210 MW </a:t>
            </a:r>
          </a:p>
        </c:rich>
      </c:tx>
      <c:overlay val="0"/>
    </c:title>
    <c:autoTitleDeleted val="0"/>
    <c:plotArea>
      <c:layout>
        <c:manualLayout>
          <c:layoutTarget val="inner"/>
          <c:xMode val="edge"/>
          <c:yMode val="edge"/>
          <c:x val="0.17083320172371003"/>
          <c:y val="0.19480351414406533"/>
          <c:w val="0.7465138490926434"/>
          <c:h val="0.61340281240210415"/>
        </c:manualLayout>
      </c:layout>
      <c:scatterChart>
        <c:scatterStyle val="lineMarker"/>
        <c:varyColors val="0"/>
        <c:ser>
          <c:idx val="0"/>
          <c:order val="0"/>
          <c:tx>
            <c:v>Heat Rate (kcal/kWh)</c:v>
          </c:tx>
          <c:trendline>
            <c:trendlineType val="poly"/>
            <c:order val="2"/>
            <c:dispRSqr val="1"/>
            <c:dispEq val="1"/>
            <c:trendlineLbl>
              <c:layout>
                <c:manualLayout>
                  <c:x val="-0.19089426858891922"/>
                  <c:y val="-4.0603520943060183E-2"/>
                </c:manualLayout>
              </c:layout>
              <c:numFmt formatCode="General" sourceLinked="0"/>
            </c:trendlineLbl>
          </c:trendline>
          <c:xVal>
            <c:numLit>
              <c:formatCode>General</c:formatCode>
              <c:ptCount val="9"/>
              <c:pt idx="0">
                <c:v>63.6</c:v>
              </c:pt>
              <c:pt idx="1">
                <c:v>75</c:v>
              </c:pt>
              <c:pt idx="2">
                <c:v>100</c:v>
              </c:pt>
              <c:pt idx="3">
                <c:v>125</c:v>
              </c:pt>
              <c:pt idx="4">
                <c:v>150</c:v>
              </c:pt>
              <c:pt idx="5">
                <c:v>175</c:v>
              </c:pt>
              <c:pt idx="6">
                <c:v>181</c:v>
              </c:pt>
              <c:pt idx="7">
                <c:v>200</c:v>
              </c:pt>
              <c:pt idx="8">
                <c:v>210</c:v>
              </c:pt>
            </c:numLit>
          </c:xVal>
          <c:yVal>
            <c:numLit>
              <c:formatCode>General</c:formatCode>
              <c:ptCount val="9"/>
              <c:pt idx="0">
                <c:v>2327.75</c:v>
              </c:pt>
              <c:pt idx="1">
                <c:v>2292.6</c:v>
              </c:pt>
              <c:pt idx="2">
                <c:v>2196</c:v>
              </c:pt>
              <c:pt idx="3">
                <c:v>2116.65</c:v>
              </c:pt>
              <c:pt idx="4">
                <c:v>2072.0500000000002</c:v>
              </c:pt>
              <c:pt idx="5">
                <c:v>2055.4</c:v>
              </c:pt>
              <c:pt idx="6">
                <c:v>2052</c:v>
              </c:pt>
              <c:pt idx="7">
                <c:v>2042.6</c:v>
              </c:pt>
              <c:pt idx="8">
                <c:v>2044.44</c:v>
              </c:pt>
            </c:numLit>
          </c:yVal>
          <c:smooth val="0"/>
          <c:extLst>
            <c:ext xmlns:c16="http://schemas.microsoft.com/office/drawing/2014/chart" uri="{C3380CC4-5D6E-409C-BE32-E72D297353CC}">
              <c16:uniqueId val="{00000001-59A6-4414-AFCE-202A6A28955B}"/>
            </c:ext>
          </c:extLst>
        </c:ser>
        <c:dLbls>
          <c:showLegendKey val="0"/>
          <c:showVal val="0"/>
          <c:showCatName val="0"/>
          <c:showSerName val="0"/>
          <c:showPercent val="0"/>
          <c:showBubbleSize val="0"/>
        </c:dLbls>
        <c:axId val="340837624"/>
        <c:axId val="340838016"/>
      </c:scatterChart>
      <c:valAx>
        <c:axId val="340837624"/>
        <c:scaling>
          <c:orientation val="minMax"/>
        </c:scaling>
        <c:delete val="0"/>
        <c:axPos val="b"/>
        <c:majorGridlines/>
        <c:minorGridlines/>
        <c:numFmt formatCode="General" sourceLinked="1"/>
        <c:majorTickMark val="out"/>
        <c:minorTickMark val="none"/>
        <c:tickLblPos val="nextTo"/>
        <c:crossAx val="340838016"/>
        <c:crosses val="autoZero"/>
        <c:crossBetween val="midCat"/>
      </c:valAx>
      <c:valAx>
        <c:axId val="340838016"/>
        <c:scaling>
          <c:orientation val="minMax"/>
        </c:scaling>
        <c:delete val="0"/>
        <c:axPos val="l"/>
        <c:majorGridlines/>
        <c:numFmt formatCode="General" sourceLinked="1"/>
        <c:majorTickMark val="out"/>
        <c:minorTickMark val="none"/>
        <c:tickLblPos val="nextTo"/>
        <c:crossAx val="340837624"/>
        <c:crosses val="autoZero"/>
        <c:crossBetween val="midCat"/>
      </c:valAx>
      <c:spPr>
        <a:noFill/>
        <a:ln w="25400">
          <a:noFill/>
        </a:ln>
      </c:spPr>
    </c:plotArea>
    <c:legend>
      <c:legendPos val="r"/>
      <c:layout>
        <c:manualLayout>
          <c:xMode val="edge"/>
          <c:yMode val="edge"/>
          <c:x val="0.3690275590551183"/>
          <c:y val="0.18725029163021342"/>
          <c:w val="0.2769636531823208"/>
          <c:h val="0.11921160965235461"/>
        </c:manualLayout>
      </c:layout>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0</xdr:colOff>
      <xdr:row>41</xdr:row>
      <xdr:rowOff>12326</xdr:rowOff>
    </xdr:from>
    <xdr:to>
      <xdr:col>9</xdr:col>
      <xdr:colOff>11206</xdr:colOff>
      <xdr:row>54</xdr:row>
      <xdr:rowOff>179294</xdr:rowOff>
    </xdr:to>
    <xdr:graphicFrame macro="">
      <xdr:nvGraphicFramePr>
        <xdr:cNvPr id="2" name="Chart 1">
          <a:extLst>
            <a:ext uri="{FF2B5EF4-FFF2-40B4-BE49-F238E27FC236}">
              <a16:creationId xmlns:a16="http://schemas.microsoft.com/office/drawing/2014/main" id="{33ED15B7-0F4B-4039-AB2E-A524A6510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1</xdr:row>
      <xdr:rowOff>152400</xdr:rowOff>
    </xdr:from>
    <xdr:to>
      <xdr:col>16</xdr:col>
      <xdr:colOff>0</xdr:colOff>
      <xdr:row>21</xdr:row>
      <xdr:rowOff>4763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220980</xdr:colOff>
      <xdr:row>2</xdr:row>
      <xdr:rowOff>30480</xdr:rowOff>
    </xdr:from>
    <xdr:to>
      <xdr:col>23</xdr:col>
      <xdr:colOff>144780</xdr:colOff>
      <xdr:row>17</xdr:row>
      <xdr:rowOff>100899</xdr:rowOff>
    </xdr:to>
    <xdr:pic>
      <xdr:nvPicPr>
        <xdr:cNvPr id="4" name="Picture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93780" y="396240"/>
          <a:ext cx="4191000" cy="3179379"/>
        </a:xfrm>
        <a:prstGeom prst="rect">
          <a:avLst/>
        </a:prstGeom>
        <a:noFill/>
        <a:ln>
          <a:noFill/>
        </a:ln>
        <a:effectLs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0.5086</cdr:x>
      <cdr:y>0.88381</cdr:y>
    </cdr:from>
    <cdr:to>
      <cdr:x>0.58023</cdr:x>
      <cdr:y>0.95056</cdr:y>
    </cdr:to>
    <cdr:sp macro="" textlink="">
      <cdr:nvSpPr>
        <cdr:cNvPr id="2" name="TextBox 1"/>
        <cdr:cNvSpPr txBox="1"/>
      </cdr:nvSpPr>
      <cdr:spPr>
        <a:xfrm xmlns:a="http://schemas.openxmlformats.org/drawingml/2006/main">
          <a:off x="3381375" y="3405187"/>
          <a:ext cx="476250" cy="2571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MW</a:t>
          </a:r>
        </a:p>
      </cdr:txBody>
    </cdr:sp>
  </cdr:relSizeAnchor>
  <cdr:relSizeAnchor xmlns:cdr="http://schemas.openxmlformats.org/drawingml/2006/chartDrawing">
    <cdr:from>
      <cdr:x>0.06853</cdr:x>
      <cdr:y>0.30779</cdr:y>
    </cdr:from>
    <cdr:to>
      <cdr:x>0.10721</cdr:x>
      <cdr:y>0.66461</cdr:y>
    </cdr:to>
    <cdr:sp macro="" textlink="">
      <cdr:nvSpPr>
        <cdr:cNvPr id="3" name="TextBox 1"/>
        <cdr:cNvSpPr txBox="1"/>
      </cdr:nvSpPr>
      <cdr:spPr>
        <a:xfrm xmlns:a="http://schemas.openxmlformats.org/drawingml/2006/main" rot="16200000">
          <a:off x="-103187" y="1744663"/>
          <a:ext cx="1374775" cy="2571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Heat</a:t>
          </a:r>
          <a:r>
            <a:rPr lang="en-US" sz="1100" baseline="0"/>
            <a:t> Rate kcal/kwh</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6"/>
  <sheetViews>
    <sheetView zoomScale="70" zoomScaleNormal="70" workbookViewId="0">
      <selection activeCell="A3" sqref="A3:G3"/>
    </sheetView>
  </sheetViews>
  <sheetFormatPr defaultColWidth="9.140625" defaultRowHeight="12.75" x14ac:dyDescent="0.25"/>
  <cols>
    <col min="1" max="1" width="9.140625" style="185"/>
    <col min="2" max="2" width="49.5703125" style="191" customWidth="1"/>
    <col min="3" max="3" width="49.140625" style="191" customWidth="1"/>
    <col min="4" max="4" width="45.5703125" style="191" customWidth="1"/>
    <col min="5" max="5" width="27.7109375" style="185" customWidth="1"/>
    <col min="6" max="6" width="33.7109375" style="185" customWidth="1"/>
    <col min="7" max="7" width="34.7109375" style="185" customWidth="1"/>
    <col min="8" max="16384" width="9.140625" style="185"/>
  </cols>
  <sheetData>
    <row r="1" spans="1:7" ht="28.9" customHeight="1" x14ac:dyDescent="0.25">
      <c r="A1" s="429" t="s">
        <v>516</v>
      </c>
      <c r="B1" s="430"/>
      <c r="C1" s="430"/>
      <c r="D1" s="430"/>
      <c r="E1" s="430"/>
      <c r="F1" s="430"/>
      <c r="G1" s="430"/>
    </row>
    <row r="2" spans="1:7" ht="60" x14ac:dyDescent="0.25">
      <c r="A2" s="256" t="s">
        <v>139</v>
      </c>
      <c r="B2" s="256" t="s">
        <v>221</v>
      </c>
      <c r="C2" s="256" t="s">
        <v>877</v>
      </c>
      <c r="D2" s="256" t="s">
        <v>266</v>
      </c>
      <c r="E2" s="256" t="s">
        <v>799</v>
      </c>
      <c r="F2" s="257" t="s">
        <v>885</v>
      </c>
      <c r="G2" s="255" t="s">
        <v>886</v>
      </c>
    </row>
    <row r="3" spans="1:7" ht="36" customHeight="1" x14ac:dyDescent="0.25">
      <c r="A3" s="431" t="s">
        <v>1233</v>
      </c>
      <c r="B3" s="432"/>
      <c r="C3" s="432"/>
      <c r="D3" s="432"/>
      <c r="E3" s="432"/>
      <c r="F3" s="432"/>
      <c r="G3" s="433"/>
    </row>
    <row r="4" spans="1:7" ht="21.6" customHeight="1" x14ac:dyDescent="0.25">
      <c r="A4" s="434" t="s">
        <v>887</v>
      </c>
      <c r="B4" s="435"/>
      <c r="C4" s="435"/>
      <c r="D4" s="435"/>
      <c r="E4" s="435"/>
      <c r="F4" s="435"/>
      <c r="G4" s="436"/>
    </row>
    <row r="5" spans="1:7" ht="21.6" customHeight="1" x14ac:dyDescent="0.25">
      <c r="A5" s="437" t="s">
        <v>1028</v>
      </c>
      <c r="B5" s="438"/>
      <c r="C5" s="438"/>
      <c r="D5" s="438"/>
      <c r="E5" s="438"/>
      <c r="F5" s="438"/>
      <c r="G5" s="439"/>
    </row>
    <row r="6" spans="1:7" x14ac:dyDescent="0.25">
      <c r="A6" s="58">
        <v>1</v>
      </c>
      <c r="B6" s="186" t="s">
        <v>222</v>
      </c>
      <c r="C6" s="186" t="s">
        <v>800</v>
      </c>
      <c r="D6" s="186"/>
      <c r="E6" s="186"/>
      <c r="F6" s="186"/>
      <c r="G6" s="186"/>
    </row>
    <row r="7" spans="1:7" ht="32.25" customHeight="1" x14ac:dyDescent="0.25">
      <c r="A7" s="377" t="s">
        <v>1046</v>
      </c>
      <c r="B7" s="378" t="s">
        <v>1047</v>
      </c>
      <c r="C7" s="378" t="s">
        <v>1048</v>
      </c>
      <c r="D7" s="186"/>
      <c r="E7" s="186"/>
      <c r="F7" s="186"/>
      <c r="G7" s="186"/>
    </row>
    <row r="8" spans="1:7" ht="32.25" customHeight="1" x14ac:dyDescent="0.25">
      <c r="A8" s="377" t="s">
        <v>1064</v>
      </c>
      <c r="B8" s="378" t="s">
        <v>1065</v>
      </c>
      <c r="C8" s="378" t="s">
        <v>1066</v>
      </c>
      <c r="D8" s="186"/>
      <c r="E8" s="186"/>
      <c r="F8" s="186"/>
      <c r="G8" s="186"/>
    </row>
    <row r="9" spans="1:7" ht="51" x14ac:dyDescent="0.25">
      <c r="A9" s="377" t="s">
        <v>1067</v>
      </c>
      <c r="B9" s="378" t="s">
        <v>649</v>
      </c>
      <c r="C9" s="378" t="s">
        <v>1069</v>
      </c>
      <c r="D9" s="186" t="s">
        <v>1071</v>
      </c>
      <c r="E9" s="186"/>
      <c r="F9" s="186"/>
      <c r="G9" s="186"/>
    </row>
    <row r="10" spans="1:7" ht="51" x14ac:dyDescent="0.25">
      <c r="A10" s="377" t="s">
        <v>1070</v>
      </c>
      <c r="B10" s="378" t="s">
        <v>1042</v>
      </c>
      <c r="C10" s="378" t="s">
        <v>1068</v>
      </c>
      <c r="D10" s="186" t="s">
        <v>1072</v>
      </c>
      <c r="E10" s="186"/>
      <c r="F10" s="186"/>
      <c r="G10" s="186"/>
    </row>
    <row r="11" spans="1:7" x14ac:dyDescent="0.25">
      <c r="A11" s="58">
        <v>2</v>
      </c>
      <c r="B11" s="186" t="s">
        <v>223</v>
      </c>
      <c r="C11" s="186" t="s">
        <v>800</v>
      </c>
      <c r="D11" s="186"/>
      <c r="E11" s="186"/>
      <c r="F11" s="186"/>
      <c r="G11" s="186"/>
    </row>
    <row r="12" spans="1:7" x14ac:dyDescent="0.25">
      <c r="A12" s="58">
        <v>3</v>
      </c>
      <c r="B12" s="186" t="s">
        <v>224</v>
      </c>
      <c r="C12" s="186" t="s">
        <v>944</v>
      </c>
      <c r="D12" s="186"/>
      <c r="E12" s="186"/>
      <c r="F12" s="186"/>
      <c r="G12" s="186"/>
    </row>
    <row r="13" spans="1:7" x14ac:dyDescent="0.25">
      <c r="A13" s="58">
        <v>4</v>
      </c>
      <c r="B13" s="187" t="s">
        <v>225</v>
      </c>
      <c r="C13" s="186"/>
      <c r="D13" s="186"/>
      <c r="E13" s="186"/>
      <c r="F13" s="186"/>
      <c r="G13" s="186"/>
    </row>
    <row r="14" spans="1:7" ht="63.75" x14ac:dyDescent="0.25">
      <c r="A14" s="58" t="s">
        <v>30</v>
      </c>
      <c r="B14" s="186" t="s">
        <v>226</v>
      </c>
      <c r="C14" s="186" t="s">
        <v>801</v>
      </c>
      <c r="D14" s="186" t="s">
        <v>861</v>
      </c>
      <c r="E14" s="186" t="s">
        <v>802</v>
      </c>
      <c r="F14" s="186" t="s">
        <v>803</v>
      </c>
      <c r="G14" s="186" t="s">
        <v>804</v>
      </c>
    </row>
    <row r="15" spans="1:7" ht="33" customHeight="1" x14ac:dyDescent="0.25">
      <c r="A15" s="58" t="s">
        <v>32</v>
      </c>
      <c r="B15" s="186" t="s">
        <v>227</v>
      </c>
      <c r="C15" s="186" t="s">
        <v>801</v>
      </c>
      <c r="D15" s="186"/>
      <c r="E15" s="186" t="s">
        <v>802</v>
      </c>
      <c r="F15" s="186" t="s">
        <v>803</v>
      </c>
      <c r="G15" s="186" t="s">
        <v>804</v>
      </c>
    </row>
    <row r="16" spans="1:7" ht="49.9" customHeight="1" x14ac:dyDescent="0.25">
      <c r="A16" s="58" t="s">
        <v>77</v>
      </c>
      <c r="B16" s="186" t="s">
        <v>652</v>
      </c>
      <c r="C16" s="186"/>
      <c r="D16" s="186"/>
      <c r="E16" s="186" t="s">
        <v>802</v>
      </c>
      <c r="F16" s="186" t="s">
        <v>905</v>
      </c>
      <c r="G16" s="186" t="s">
        <v>806</v>
      </c>
    </row>
    <row r="17" spans="1:7" x14ac:dyDescent="0.25">
      <c r="A17" s="58" t="s">
        <v>262</v>
      </c>
      <c r="B17" s="186" t="s">
        <v>653</v>
      </c>
      <c r="C17" s="186"/>
      <c r="D17" s="186"/>
      <c r="E17" s="186" t="s">
        <v>802</v>
      </c>
      <c r="F17" s="186" t="s">
        <v>805</v>
      </c>
      <c r="G17" s="186" t="s">
        <v>806</v>
      </c>
    </row>
    <row r="18" spans="1:7" x14ac:dyDescent="0.25">
      <c r="A18" s="58" t="s">
        <v>38</v>
      </c>
      <c r="B18" s="186" t="s">
        <v>659</v>
      </c>
      <c r="C18" s="186"/>
      <c r="D18" s="186"/>
      <c r="E18" s="186" t="s">
        <v>802</v>
      </c>
      <c r="F18" s="186" t="s">
        <v>805</v>
      </c>
      <c r="G18" s="186" t="s">
        <v>806</v>
      </c>
    </row>
    <row r="19" spans="1:7" ht="25.5" x14ac:dyDescent="0.25">
      <c r="A19" s="58" t="s">
        <v>40</v>
      </c>
      <c r="B19" s="186" t="s">
        <v>807</v>
      </c>
      <c r="C19" s="186" t="s">
        <v>906</v>
      </c>
      <c r="D19" s="186"/>
      <c r="E19" s="186" t="s">
        <v>802</v>
      </c>
      <c r="F19" s="186" t="s">
        <v>805</v>
      </c>
      <c r="G19" s="186" t="s">
        <v>806</v>
      </c>
    </row>
    <row r="20" spans="1:7" x14ac:dyDescent="0.25">
      <c r="A20" s="58">
        <v>5</v>
      </c>
      <c r="B20" s="187" t="s">
        <v>118</v>
      </c>
      <c r="C20" s="186"/>
      <c r="D20" s="186"/>
      <c r="E20" s="186"/>
      <c r="F20" s="186"/>
      <c r="G20" s="186"/>
    </row>
    <row r="21" spans="1:7" ht="108" x14ac:dyDescent="0.25">
      <c r="A21" s="58">
        <v>5</v>
      </c>
      <c r="B21" s="186" t="s">
        <v>859</v>
      </c>
      <c r="C21" s="186" t="s">
        <v>1037</v>
      </c>
      <c r="D21" s="186"/>
      <c r="E21" s="186" t="s">
        <v>802</v>
      </c>
      <c r="F21" s="272" t="s">
        <v>915</v>
      </c>
      <c r="G21" s="272" t="s">
        <v>904</v>
      </c>
    </row>
    <row r="22" spans="1:7" ht="76.900000000000006" customHeight="1" x14ac:dyDescent="0.25">
      <c r="A22" s="58">
        <v>5.0999999999999996</v>
      </c>
      <c r="B22" s="186" t="s">
        <v>858</v>
      </c>
      <c r="C22" s="186" t="s">
        <v>856</v>
      </c>
      <c r="D22" s="186"/>
      <c r="E22" s="186" t="s">
        <v>802</v>
      </c>
      <c r="F22" s="272"/>
      <c r="G22" s="272"/>
    </row>
    <row r="23" spans="1:7" ht="90" customHeight="1" x14ac:dyDescent="0.25">
      <c r="A23" s="188">
        <v>5.2</v>
      </c>
      <c r="B23" s="186" t="s">
        <v>860</v>
      </c>
      <c r="C23" s="186"/>
      <c r="D23" s="186"/>
      <c r="E23" s="186" t="s">
        <v>802</v>
      </c>
      <c r="F23" s="272" t="s">
        <v>902</v>
      </c>
      <c r="G23" s="272" t="s">
        <v>904</v>
      </c>
    </row>
    <row r="24" spans="1:7" x14ac:dyDescent="0.25">
      <c r="A24" s="188">
        <v>6</v>
      </c>
      <c r="B24" s="187" t="s">
        <v>117</v>
      </c>
      <c r="C24" s="186"/>
      <c r="D24" s="186"/>
      <c r="E24" s="186"/>
      <c r="F24" s="272"/>
      <c r="G24" s="272"/>
    </row>
    <row r="25" spans="1:7" ht="72" x14ac:dyDescent="0.25">
      <c r="A25" s="58" t="s">
        <v>140</v>
      </c>
      <c r="B25" s="186" t="s">
        <v>229</v>
      </c>
      <c r="C25" s="186" t="s">
        <v>801</v>
      </c>
      <c r="D25" s="186"/>
      <c r="E25" s="186" t="s">
        <v>809</v>
      </c>
      <c r="F25" s="272" t="s">
        <v>907</v>
      </c>
      <c r="G25" s="272" t="s">
        <v>934</v>
      </c>
    </row>
    <row r="26" spans="1:7" ht="72" x14ac:dyDescent="0.25">
      <c r="A26" s="58" t="s">
        <v>141</v>
      </c>
      <c r="B26" s="186" t="s">
        <v>230</v>
      </c>
      <c r="C26" s="186" t="s">
        <v>231</v>
      </c>
      <c r="D26" s="186"/>
      <c r="E26" s="186" t="s">
        <v>809</v>
      </c>
      <c r="F26" s="272" t="s">
        <v>907</v>
      </c>
      <c r="G26" s="272" t="s">
        <v>908</v>
      </c>
    </row>
    <row r="27" spans="1:7" ht="25.5" x14ac:dyDescent="0.25">
      <c r="A27" s="58">
        <v>7</v>
      </c>
      <c r="B27" s="187" t="s">
        <v>208</v>
      </c>
      <c r="C27" s="186"/>
      <c r="D27" s="186"/>
      <c r="E27" s="186" t="s">
        <v>811</v>
      </c>
      <c r="F27" s="186" t="s">
        <v>810</v>
      </c>
      <c r="G27" s="186" t="s">
        <v>812</v>
      </c>
    </row>
    <row r="28" spans="1:7" x14ac:dyDescent="0.25">
      <c r="A28" s="58"/>
      <c r="B28" s="186" t="s">
        <v>225</v>
      </c>
      <c r="C28" s="186" t="s">
        <v>916</v>
      </c>
      <c r="D28" s="186"/>
      <c r="E28" s="186"/>
      <c r="F28" s="186"/>
      <c r="G28" s="186"/>
    </row>
    <row r="29" spans="1:7" ht="25.5" x14ac:dyDescent="0.25">
      <c r="A29" s="58" t="s">
        <v>30</v>
      </c>
      <c r="B29" s="186" t="s">
        <v>921</v>
      </c>
      <c r="C29" s="186" t="s">
        <v>232</v>
      </c>
      <c r="D29" s="186"/>
      <c r="E29" s="186"/>
      <c r="F29" s="186" t="s">
        <v>924</v>
      </c>
      <c r="G29" s="186"/>
    </row>
    <row r="30" spans="1:7" ht="38.25" x14ac:dyDescent="0.25">
      <c r="A30" s="58" t="s">
        <v>32</v>
      </c>
      <c r="B30" s="186" t="s">
        <v>922</v>
      </c>
      <c r="C30" s="186" t="s">
        <v>930</v>
      </c>
      <c r="D30" s="186"/>
      <c r="E30" s="186"/>
      <c r="F30" s="186" t="s">
        <v>923</v>
      </c>
      <c r="G30" s="186"/>
    </row>
    <row r="31" spans="1:7" ht="25.5" x14ac:dyDescent="0.25">
      <c r="A31" s="58" t="s">
        <v>77</v>
      </c>
      <c r="B31" s="186" t="s">
        <v>233</v>
      </c>
      <c r="C31" s="186" t="s">
        <v>234</v>
      </c>
      <c r="D31" s="186"/>
      <c r="E31" s="186" t="s">
        <v>811</v>
      </c>
      <c r="F31" s="186" t="s">
        <v>914</v>
      </c>
      <c r="G31" s="186" t="s">
        <v>911</v>
      </c>
    </row>
    <row r="32" spans="1:7" ht="84" x14ac:dyDescent="0.25">
      <c r="A32" s="58" t="s">
        <v>262</v>
      </c>
      <c r="B32" s="187" t="s">
        <v>925</v>
      </c>
      <c r="C32" s="186" t="s">
        <v>928</v>
      </c>
      <c r="D32" s="186"/>
      <c r="E32" s="186" t="s">
        <v>929</v>
      </c>
      <c r="F32" s="272" t="s">
        <v>926</v>
      </c>
      <c r="G32" s="272" t="s">
        <v>927</v>
      </c>
    </row>
    <row r="33" spans="1:7" ht="63.75" x14ac:dyDescent="0.25">
      <c r="A33" s="58" t="s">
        <v>38</v>
      </c>
      <c r="B33" s="186" t="s">
        <v>235</v>
      </c>
      <c r="C33" s="186" t="s">
        <v>236</v>
      </c>
      <c r="D33" s="186" t="s">
        <v>920</v>
      </c>
      <c r="E33" s="186" t="s">
        <v>811</v>
      </c>
      <c r="F33" s="186" t="s">
        <v>913</v>
      </c>
      <c r="G33" s="186" t="s">
        <v>911</v>
      </c>
    </row>
    <row r="34" spans="1:7" ht="38.25" x14ac:dyDescent="0.25">
      <c r="A34" s="58" t="s">
        <v>40</v>
      </c>
      <c r="B34" s="325" t="s">
        <v>931</v>
      </c>
      <c r="C34" s="186" t="s">
        <v>237</v>
      </c>
      <c r="D34" s="186" t="s">
        <v>917</v>
      </c>
      <c r="E34" s="186" t="s">
        <v>813</v>
      </c>
      <c r="F34" s="186" t="s">
        <v>812</v>
      </c>
      <c r="G34" s="186" t="s">
        <v>960</v>
      </c>
    </row>
    <row r="35" spans="1:7" x14ac:dyDescent="0.25">
      <c r="A35" s="58" t="s">
        <v>42</v>
      </c>
      <c r="B35" s="325" t="s">
        <v>918</v>
      </c>
      <c r="C35" s="186"/>
      <c r="D35" s="186"/>
      <c r="E35" s="186"/>
      <c r="F35" s="186"/>
      <c r="G35" s="186"/>
    </row>
    <row r="36" spans="1:7" ht="72" x14ac:dyDescent="0.25">
      <c r="A36" s="58" t="s">
        <v>44</v>
      </c>
      <c r="B36" s="187" t="s">
        <v>919</v>
      </c>
      <c r="C36" s="186" t="s">
        <v>814</v>
      </c>
      <c r="D36" s="186"/>
      <c r="E36" s="186" t="s">
        <v>815</v>
      </c>
      <c r="F36" s="272" t="s">
        <v>907</v>
      </c>
      <c r="G36" s="272" t="s">
        <v>933</v>
      </c>
    </row>
    <row r="37" spans="1:7" ht="72" x14ac:dyDescent="0.25">
      <c r="A37" s="58" t="s">
        <v>46</v>
      </c>
      <c r="B37" s="187" t="s">
        <v>932</v>
      </c>
      <c r="C37" s="186" t="s">
        <v>238</v>
      </c>
      <c r="D37" s="186"/>
      <c r="E37" s="186" t="s">
        <v>815</v>
      </c>
      <c r="F37" s="272" t="s">
        <v>907</v>
      </c>
      <c r="G37" s="272" t="s">
        <v>933</v>
      </c>
    </row>
    <row r="38" spans="1:7" ht="28.15" customHeight="1" x14ac:dyDescent="0.25">
      <c r="A38" s="58" t="s">
        <v>48</v>
      </c>
      <c r="B38" s="186" t="s">
        <v>935</v>
      </c>
      <c r="C38" s="373"/>
      <c r="D38" s="373"/>
      <c r="E38" s="186"/>
      <c r="F38" s="272" t="s">
        <v>939</v>
      </c>
      <c r="G38" s="272"/>
    </row>
    <row r="39" spans="1:7" ht="27" customHeight="1" x14ac:dyDescent="0.25">
      <c r="A39" s="58" t="s">
        <v>278</v>
      </c>
      <c r="B39" s="186" t="s">
        <v>936</v>
      </c>
      <c r="C39" s="373"/>
      <c r="D39" s="373"/>
      <c r="E39" s="186"/>
      <c r="F39" s="272" t="s">
        <v>940</v>
      </c>
      <c r="G39" s="272"/>
    </row>
    <row r="40" spans="1:7" ht="52.5" customHeight="1" x14ac:dyDescent="0.25">
      <c r="A40" s="58" t="s">
        <v>279</v>
      </c>
      <c r="B40" s="186" t="s">
        <v>239</v>
      </c>
      <c r="C40" s="373"/>
      <c r="D40" s="373"/>
      <c r="E40" s="186"/>
      <c r="F40" s="272" t="s">
        <v>941</v>
      </c>
      <c r="G40" s="272"/>
    </row>
    <row r="41" spans="1:7" ht="25.5" x14ac:dyDescent="0.25">
      <c r="A41" s="58" t="s">
        <v>512</v>
      </c>
      <c r="B41" s="187" t="s">
        <v>937</v>
      </c>
      <c r="C41" s="373"/>
      <c r="D41" s="373"/>
      <c r="E41" s="186"/>
      <c r="F41" s="272"/>
      <c r="G41" s="272"/>
    </row>
    <row r="42" spans="1:7" ht="25.5" x14ac:dyDescent="0.25">
      <c r="A42" s="58" t="s">
        <v>513</v>
      </c>
      <c r="B42" s="187" t="s">
        <v>938</v>
      </c>
      <c r="C42" s="373"/>
      <c r="D42" s="373"/>
      <c r="E42" s="186"/>
      <c r="F42" s="272"/>
      <c r="G42" s="272"/>
    </row>
    <row r="43" spans="1:7" ht="38.25" x14ac:dyDescent="0.25">
      <c r="A43" s="58">
        <v>7.1</v>
      </c>
      <c r="B43" s="187" t="s">
        <v>795</v>
      </c>
      <c r="C43" s="373"/>
      <c r="D43" s="373"/>
      <c r="E43" s="186"/>
      <c r="F43" s="272"/>
      <c r="G43" s="272"/>
    </row>
    <row r="44" spans="1:7" ht="72" x14ac:dyDescent="0.25">
      <c r="A44" s="22" t="s">
        <v>4</v>
      </c>
      <c r="B44" s="186" t="s">
        <v>942</v>
      </c>
      <c r="C44" s="271"/>
      <c r="D44" s="271" t="s">
        <v>943</v>
      </c>
      <c r="E44" s="186" t="s">
        <v>809</v>
      </c>
      <c r="F44" s="272" t="s">
        <v>957</v>
      </c>
      <c r="G44" s="272" t="s">
        <v>958</v>
      </c>
    </row>
    <row r="45" spans="1:7" ht="72" x14ac:dyDescent="0.25">
      <c r="A45" s="22" t="s">
        <v>12</v>
      </c>
      <c r="B45" s="186" t="s">
        <v>945</v>
      </c>
      <c r="C45" s="271"/>
      <c r="D45" s="271" t="s">
        <v>943</v>
      </c>
      <c r="E45" s="186" t="s">
        <v>809</v>
      </c>
      <c r="F45" s="272" t="s">
        <v>957</v>
      </c>
      <c r="G45" s="272" t="s">
        <v>958</v>
      </c>
    </row>
    <row r="46" spans="1:7" ht="72" x14ac:dyDescent="0.25">
      <c r="A46" s="22" t="s">
        <v>50</v>
      </c>
      <c r="B46" s="186" t="s">
        <v>946</v>
      </c>
      <c r="C46" s="271"/>
      <c r="D46" s="271" t="s">
        <v>943</v>
      </c>
      <c r="E46" s="186" t="s">
        <v>809</v>
      </c>
      <c r="F46" s="272" t="s">
        <v>957</v>
      </c>
      <c r="G46" s="272" t="s">
        <v>958</v>
      </c>
    </row>
    <row r="47" spans="1:7" ht="25.5" x14ac:dyDescent="0.25">
      <c r="A47" s="58">
        <v>7.2</v>
      </c>
      <c r="B47" s="187" t="s">
        <v>372</v>
      </c>
      <c r="C47" s="373"/>
      <c r="D47" s="373"/>
      <c r="E47" s="186"/>
      <c r="F47" s="272"/>
      <c r="G47" s="272"/>
    </row>
    <row r="48" spans="1:7" ht="51" x14ac:dyDescent="0.25">
      <c r="A48" s="58" t="s">
        <v>30</v>
      </c>
      <c r="B48" s="186" t="s">
        <v>952</v>
      </c>
      <c r="C48" s="373"/>
      <c r="D48" s="373"/>
      <c r="E48" s="186" t="s">
        <v>809</v>
      </c>
      <c r="F48" s="186" t="s">
        <v>812</v>
      </c>
      <c r="G48" s="186" t="s">
        <v>959</v>
      </c>
    </row>
    <row r="49" spans="1:7" ht="25.5" x14ac:dyDescent="0.25">
      <c r="A49" s="58" t="s">
        <v>32</v>
      </c>
      <c r="B49" s="187" t="s">
        <v>947</v>
      </c>
      <c r="C49" s="373"/>
      <c r="D49" s="373"/>
      <c r="E49" s="186"/>
      <c r="F49" s="272"/>
      <c r="G49" s="272"/>
    </row>
    <row r="50" spans="1:7" ht="25.5" x14ac:dyDescent="0.25">
      <c r="A50" s="58" t="s">
        <v>77</v>
      </c>
      <c r="B50" s="187" t="s">
        <v>948</v>
      </c>
      <c r="C50" s="373"/>
      <c r="D50" s="373"/>
      <c r="E50" s="186"/>
      <c r="F50" s="272"/>
      <c r="G50" s="272"/>
    </row>
    <row r="51" spans="1:7" ht="25.5" x14ac:dyDescent="0.25">
      <c r="A51" s="58" t="s">
        <v>262</v>
      </c>
      <c r="B51" s="187" t="s">
        <v>949</v>
      </c>
      <c r="C51" s="373"/>
      <c r="D51" s="373"/>
      <c r="E51" s="186"/>
      <c r="F51" s="272"/>
      <c r="G51" s="272"/>
    </row>
    <row r="52" spans="1:7" ht="30.75" customHeight="1" x14ac:dyDescent="0.25">
      <c r="A52" s="58" t="s">
        <v>38</v>
      </c>
      <c r="B52" s="187" t="s">
        <v>950</v>
      </c>
      <c r="C52" s="373"/>
      <c r="D52" s="373"/>
      <c r="E52" s="186"/>
      <c r="F52" s="272"/>
      <c r="G52" s="272"/>
    </row>
    <row r="53" spans="1:7" ht="26.25" customHeight="1" x14ac:dyDescent="0.25">
      <c r="A53" s="58" t="s">
        <v>40</v>
      </c>
      <c r="B53" s="187" t="s">
        <v>951</v>
      </c>
      <c r="C53" s="373"/>
      <c r="D53" s="373"/>
      <c r="E53" s="186"/>
      <c r="F53" s="272"/>
      <c r="G53" s="272"/>
    </row>
    <row r="54" spans="1:7" ht="27.75" customHeight="1" x14ac:dyDescent="0.25">
      <c r="A54" s="58">
        <v>8</v>
      </c>
      <c r="B54" s="187" t="s">
        <v>53</v>
      </c>
      <c r="C54" s="186"/>
      <c r="D54" s="186"/>
      <c r="E54" s="186"/>
      <c r="F54" s="186"/>
      <c r="G54" s="186"/>
    </row>
    <row r="55" spans="1:7" ht="25.5" x14ac:dyDescent="0.25">
      <c r="A55" s="22" t="s">
        <v>30</v>
      </c>
      <c r="B55" s="186" t="s">
        <v>240</v>
      </c>
      <c r="C55" s="186"/>
      <c r="D55" s="186"/>
      <c r="E55" s="186"/>
      <c r="F55" s="186" t="s">
        <v>961</v>
      </c>
      <c r="G55" s="186" t="s">
        <v>962</v>
      </c>
    </row>
    <row r="56" spans="1:7" x14ac:dyDescent="0.25">
      <c r="A56" s="22" t="s">
        <v>32</v>
      </c>
      <c r="B56" s="186" t="s">
        <v>241</v>
      </c>
      <c r="C56" s="186"/>
      <c r="D56" s="186"/>
      <c r="E56" s="186"/>
      <c r="F56" s="186" t="s">
        <v>817</v>
      </c>
      <c r="G56" s="186"/>
    </row>
    <row r="57" spans="1:7" x14ac:dyDescent="0.25">
      <c r="A57" s="22">
        <v>9</v>
      </c>
      <c r="B57" s="187" t="s">
        <v>56</v>
      </c>
      <c r="C57" s="186"/>
      <c r="D57" s="186"/>
      <c r="E57" s="186"/>
      <c r="F57" s="186"/>
      <c r="G57" s="186"/>
    </row>
    <row r="58" spans="1:7" ht="38.25" x14ac:dyDescent="0.25">
      <c r="A58" s="22" t="s">
        <v>30</v>
      </c>
      <c r="B58" s="186" t="s">
        <v>953</v>
      </c>
      <c r="C58" s="186" t="s">
        <v>801</v>
      </c>
      <c r="D58" s="186"/>
      <c r="E58" s="186" t="s">
        <v>813</v>
      </c>
      <c r="F58" s="186" t="s">
        <v>812</v>
      </c>
      <c r="G58" s="186" t="s">
        <v>959</v>
      </c>
    </row>
    <row r="59" spans="1:7" ht="38.25" x14ac:dyDescent="0.25">
      <c r="A59" s="22" t="s">
        <v>32</v>
      </c>
      <c r="B59" s="186" t="s">
        <v>954</v>
      </c>
      <c r="C59" s="186" t="s">
        <v>818</v>
      </c>
      <c r="D59" s="186"/>
      <c r="E59" s="186" t="s">
        <v>813</v>
      </c>
      <c r="F59" s="186" t="s">
        <v>812</v>
      </c>
      <c r="G59" s="186" t="s">
        <v>959</v>
      </c>
    </row>
    <row r="60" spans="1:7" ht="38.25" x14ac:dyDescent="0.25">
      <c r="A60" s="22" t="s">
        <v>77</v>
      </c>
      <c r="B60" s="186" t="s">
        <v>963</v>
      </c>
      <c r="C60" s="186" t="s">
        <v>801</v>
      </c>
      <c r="D60" s="186"/>
      <c r="E60" s="186" t="s">
        <v>813</v>
      </c>
      <c r="F60" s="186" t="s">
        <v>812</v>
      </c>
      <c r="G60" s="186" t="s">
        <v>959</v>
      </c>
    </row>
    <row r="61" spans="1:7" ht="38.25" x14ac:dyDescent="0.25">
      <c r="A61" s="22" t="s">
        <v>262</v>
      </c>
      <c r="B61" s="186" t="s">
        <v>94</v>
      </c>
      <c r="C61" s="186"/>
      <c r="D61" s="186"/>
      <c r="E61" s="186" t="s">
        <v>813</v>
      </c>
      <c r="F61" s="186" t="s">
        <v>812</v>
      </c>
      <c r="G61" s="186" t="s">
        <v>959</v>
      </c>
    </row>
    <row r="62" spans="1:7" ht="38.25" x14ac:dyDescent="0.25">
      <c r="A62" s="22" t="s">
        <v>38</v>
      </c>
      <c r="B62" s="186" t="s">
        <v>95</v>
      </c>
      <c r="C62" s="186" t="s">
        <v>801</v>
      </c>
      <c r="D62" s="186"/>
      <c r="E62" s="186" t="s">
        <v>813</v>
      </c>
      <c r="F62" s="186" t="s">
        <v>812</v>
      </c>
      <c r="G62" s="186" t="s">
        <v>959</v>
      </c>
    </row>
    <row r="63" spans="1:7" x14ac:dyDescent="0.25">
      <c r="A63" s="58">
        <v>10</v>
      </c>
      <c r="B63" s="187" t="s">
        <v>242</v>
      </c>
      <c r="C63" s="186"/>
      <c r="D63" s="186"/>
      <c r="E63" s="186"/>
      <c r="F63" s="186"/>
      <c r="G63" s="186"/>
    </row>
    <row r="64" spans="1:7" ht="108" x14ac:dyDescent="0.25">
      <c r="A64" s="58" t="s">
        <v>142</v>
      </c>
      <c r="B64" s="186" t="s">
        <v>243</v>
      </c>
      <c r="C64" s="186"/>
      <c r="D64" s="186"/>
      <c r="E64" s="186" t="s">
        <v>819</v>
      </c>
      <c r="F64" s="326" t="s">
        <v>909</v>
      </c>
      <c r="G64" s="272" t="s">
        <v>910</v>
      </c>
    </row>
    <row r="65" spans="1:7" ht="25.5" x14ac:dyDescent="0.25">
      <c r="A65" s="58">
        <v>10.1</v>
      </c>
      <c r="B65" s="378" t="s">
        <v>1192</v>
      </c>
      <c r="C65" s="378" t="s">
        <v>1193</v>
      </c>
      <c r="D65" s="186"/>
      <c r="E65" s="186"/>
      <c r="F65" s="326"/>
      <c r="G65" s="272"/>
    </row>
    <row r="66" spans="1:7" ht="25.5" x14ac:dyDescent="0.25">
      <c r="A66" s="58" t="s">
        <v>4</v>
      </c>
      <c r="B66" s="186" t="s">
        <v>794</v>
      </c>
      <c r="C66" s="186" t="s">
        <v>821</v>
      </c>
      <c r="D66" s="186"/>
      <c r="E66" s="186" t="s">
        <v>819</v>
      </c>
      <c r="F66" s="186" t="s">
        <v>816</v>
      </c>
      <c r="G66" s="186" t="s">
        <v>822</v>
      </c>
    </row>
    <row r="67" spans="1:7" ht="38.25" x14ac:dyDescent="0.25">
      <c r="A67" s="58" t="s">
        <v>244</v>
      </c>
      <c r="B67" s="186" t="s">
        <v>245</v>
      </c>
      <c r="C67" s="186" t="s">
        <v>1007</v>
      </c>
      <c r="D67" s="186"/>
      <c r="E67" s="186" t="s">
        <v>819</v>
      </c>
      <c r="F67" s="186" t="s">
        <v>1006</v>
      </c>
      <c r="G67" s="186" t="s">
        <v>820</v>
      </c>
    </row>
    <row r="68" spans="1:7" x14ac:dyDescent="0.25">
      <c r="A68" s="58">
        <v>11</v>
      </c>
      <c r="B68" s="187" t="s">
        <v>210</v>
      </c>
      <c r="C68" s="186"/>
      <c r="D68" s="186"/>
      <c r="E68" s="186"/>
      <c r="F68" s="186"/>
      <c r="G68" s="186"/>
    </row>
    <row r="69" spans="1:7" ht="120" x14ac:dyDescent="0.25">
      <c r="A69" s="58">
        <v>11.1</v>
      </c>
      <c r="B69" s="186" t="s">
        <v>246</v>
      </c>
      <c r="C69" s="186" t="s">
        <v>247</v>
      </c>
      <c r="D69" s="186" t="s">
        <v>912</v>
      </c>
      <c r="E69" s="186" t="s">
        <v>823</v>
      </c>
      <c r="F69" s="326" t="s">
        <v>965</v>
      </c>
      <c r="G69" s="186" t="s">
        <v>964</v>
      </c>
    </row>
    <row r="70" spans="1:7" ht="89.25" x14ac:dyDescent="0.25">
      <c r="A70" s="58">
        <v>11.2</v>
      </c>
      <c r="B70" s="186" t="s">
        <v>248</v>
      </c>
      <c r="C70" s="186" t="s">
        <v>247</v>
      </c>
      <c r="D70" s="186"/>
      <c r="E70" s="186" t="s">
        <v>823</v>
      </c>
      <c r="F70" s="186" t="s">
        <v>966</v>
      </c>
      <c r="G70" s="186" t="s">
        <v>967</v>
      </c>
    </row>
    <row r="71" spans="1:7" ht="89.25" x14ac:dyDescent="0.25">
      <c r="A71" s="58">
        <v>11.3</v>
      </c>
      <c r="B71" s="186" t="s">
        <v>968</v>
      </c>
      <c r="C71" s="186" t="s">
        <v>247</v>
      </c>
      <c r="D71" s="186"/>
      <c r="E71" s="186" t="s">
        <v>823</v>
      </c>
      <c r="F71" s="186" t="s">
        <v>966</v>
      </c>
      <c r="G71" s="186" t="s">
        <v>967</v>
      </c>
    </row>
    <row r="72" spans="1:7" ht="25.5" x14ac:dyDescent="0.25">
      <c r="A72" s="58">
        <v>12</v>
      </c>
      <c r="B72" s="187" t="s">
        <v>115</v>
      </c>
      <c r="C72" s="186"/>
      <c r="D72" s="186"/>
      <c r="E72" s="186"/>
      <c r="F72" s="326"/>
      <c r="G72" s="272"/>
    </row>
    <row r="73" spans="1:7" ht="25.5" x14ac:dyDescent="0.25">
      <c r="A73" s="58">
        <v>12.1</v>
      </c>
      <c r="B73" s="187" t="s">
        <v>219</v>
      </c>
      <c r="C73" s="186"/>
      <c r="D73" s="186"/>
      <c r="E73" s="186"/>
      <c r="F73" s="186"/>
      <c r="G73" s="186"/>
    </row>
    <row r="74" spans="1:7" ht="242.25" x14ac:dyDescent="0.25">
      <c r="A74" s="22" t="s">
        <v>30</v>
      </c>
      <c r="B74" s="186" t="s">
        <v>249</v>
      </c>
      <c r="C74" s="186" t="s">
        <v>1039</v>
      </c>
      <c r="D74" s="186" t="s">
        <v>1040</v>
      </c>
      <c r="E74" s="186" t="s">
        <v>903</v>
      </c>
      <c r="F74" s="379" t="s">
        <v>1055</v>
      </c>
      <c r="G74" s="272" t="s">
        <v>955</v>
      </c>
    </row>
    <row r="75" spans="1:7" ht="38.25" x14ac:dyDescent="0.25">
      <c r="A75" s="58">
        <v>12.2</v>
      </c>
      <c r="B75" s="187" t="s">
        <v>213</v>
      </c>
      <c r="C75" s="186"/>
      <c r="D75" s="186"/>
      <c r="E75" s="186"/>
      <c r="F75" s="186"/>
      <c r="G75" s="186"/>
    </row>
    <row r="76" spans="1:7" ht="84" x14ac:dyDescent="0.25">
      <c r="A76" s="22" t="s">
        <v>30</v>
      </c>
      <c r="B76" s="189" t="s">
        <v>956</v>
      </c>
      <c r="C76" s="186" t="s">
        <v>250</v>
      </c>
      <c r="D76" s="186"/>
      <c r="E76" s="186" t="s">
        <v>824</v>
      </c>
      <c r="F76" s="272" t="s">
        <v>926</v>
      </c>
      <c r="G76" s="272" t="s">
        <v>927</v>
      </c>
    </row>
    <row r="77" spans="1:7" x14ac:dyDescent="0.25">
      <c r="A77" s="22" t="s">
        <v>32</v>
      </c>
      <c r="B77" s="187" t="s">
        <v>251</v>
      </c>
      <c r="C77" s="186"/>
      <c r="D77" s="186"/>
      <c r="E77" s="186"/>
      <c r="F77" s="186"/>
      <c r="G77" s="186"/>
    </row>
    <row r="78" spans="1:7" ht="25.5" x14ac:dyDescent="0.25">
      <c r="A78" s="22"/>
      <c r="B78" s="189" t="s">
        <v>143</v>
      </c>
      <c r="C78" s="189"/>
      <c r="D78" s="189"/>
      <c r="E78" s="186"/>
      <c r="F78" s="186"/>
      <c r="G78" s="186"/>
    </row>
    <row r="79" spans="1:7" ht="38.25" x14ac:dyDescent="0.25">
      <c r="A79" s="22"/>
      <c r="B79" s="190" t="s">
        <v>970</v>
      </c>
      <c r="C79" s="190"/>
      <c r="D79" s="190"/>
      <c r="E79" s="186"/>
      <c r="F79" s="186"/>
      <c r="G79" s="186"/>
    </row>
    <row r="80" spans="1:7" ht="38.25" x14ac:dyDescent="0.25">
      <c r="A80" s="22"/>
      <c r="B80" s="190" t="s">
        <v>971</v>
      </c>
      <c r="C80" s="190"/>
      <c r="D80" s="190"/>
      <c r="E80" s="186"/>
      <c r="F80" s="186"/>
      <c r="G80" s="186"/>
    </row>
    <row r="81" spans="1:7" x14ac:dyDescent="0.25">
      <c r="A81" s="22"/>
      <c r="B81" s="189" t="s">
        <v>144</v>
      </c>
      <c r="C81" s="189"/>
      <c r="D81" s="189"/>
      <c r="E81" s="186"/>
      <c r="F81" s="186"/>
      <c r="G81" s="186"/>
    </row>
    <row r="82" spans="1:7" x14ac:dyDescent="0.25">
      <c r="A82" s="58">
        <v>12.3</v>
      </c>
      <c r="B82" s="187" t="s">
        <v>1186</v>
      </c>
      <c r="C82" s="186"/>
      <c r="D82" s="186"/>
      <c r="E82" s="186"/>
      <c r="F82" s="186"/>
      <c r="G82" s="186"/>
    </row>
    <row r="83" spans="1:7" x14ac:dyDescent="0.25">
      <c r="A83" s="22" t="s">
        <v>4</v>
      </c>
      <c r="B83" s="191" t="s">
        <v>828</v>
      </c>
      <c r="C83" s="186"/>
      <c r="D83" s="186"/>
      <c r="E83" s="186" t="s">
        <v>829</v>
      </c>
      <c r="F83" s="186" t="s">
        <v>830</v>
      </c>
      <c r="G83" s="186" t="s">
        <v>831</v>
      </c>
    </row>
    <row r="84" spans="1:7" ht="25.5" x14ac:dyDescent="0.25">
      <c r="A84" s="58">
        <v>12.4</v>
      </c>
      <c r="B84" s="187" t="s">
        <v>218</v>
      </c>
      <c r="C84" s="186"/>
      <c r="D84" s="186"/>
      <c r="E84" s="186"/>
      <c r="F84" s="186"/>
      <c r="G84" s="186"/>
    </row>
    <row r="85" spans="1:7" ht="38.25" x14ac:dyDescent="0.25">
      <c r="A85" s="58" t="s">
        <v>974</v>
      </c>
      <c r="B85" s="186" t="s">
        <v>972</v>
      </c>
      <c r="C85" s="186"/>
      <c r="D85" s="186"/>
      <c r="E85" s="186" t="s">
        <v>826</v>
      </c>
      <c r="F85" s="186" t="s">
        <v>825</v>
      </c>
      <c r="G85" s="186" t="s">
        <v>827</v>
      </c>
    </row>
    <row r="86" spans="1:7" ht="38.25" x14ac:dyDescent="0.25">
      <c r="A86" s="58" t="s">
        <v>975</v>
      </c>
      <c r="B86" s="186" t="s">
        <v>973</v>
      </c>
      <c r="C86" s="186"/>
      <c r="D86" s="186"/>
      <c r="E86" s="186" t="s">
        <v>826</v>
      </c>
      <c r="F86" s="186" t="s">
        <v>825</v>
      </c>
      <c r="G86" s="186" t="s">
        <v>827</v>
      </c>
    </row>
    <row r="87" spans="1:7" ht="51" x14ac:dyDescent="0.25">
      <c r="A87" s="58" t="s">
        <v>976</v>
      </c>
      <c r="B87" s="186" t="s">
        <v>977</v>
      </c>
      <c r="C87" s="186"/>
      <c r="D87" s="186"/>
      <c r="E87" s="186" t="s">
        <v>826</v>
      </c>
      <c r="F87" s="186" t="s">
        <v>969</v>
      </c>
      <c r="G87" s="186" t="s">
        <v>978</v>
      </c>
    </row>
    <row r="88" spans="1:7" ht="51" x14ac:dyDescent="0.25">
      <c r="A88" s="58" t="s">
        <v>179</v>
      </c>
      <c r="B88" s="186" t="s">
        <v>979</v>
      </c>
      <c r="C88" s="186" t="s">
        <v>980</v>
      </c>
      <c r="D88" s="186"/>
      <c r="E88" s="186" t="s">
        <v>826</v>
      </c>
      <c r="F88" s="186" t="s">
        <v>981</v>
      </c>
      <c r="G88" s="186" t="s">
        <v>827</v>
      </c>
    </row>
    <row r="89" spans="1:7" x14ac:dyDescent="0.25">
      <c r="A89" s="58">
        <v>12.5</v>
      </c>
      <c r="B89" s="187" t="s">
        <v>252</v>
      </c>
      <c r="C89" s="187"/>
      <c r="D89" s="187"/>
      <c r="E89" s="186"/>
      <c r="F89" s="186"/>
      <c r="G89" s="186"/>
    </row>
    <row r="90" spans="1:7" ht="85.5" customHeight="1" x14ac:dyDescent="0.25">
      <c r="A90" s="58" t="s">
        <v>30</v>
      </c>
      <c r="B90" s="186" t="s">
        <v>832</v>
      </c>
      <c r="C90" s="187"/>
      <c r="D90" s="378" t="s">
        <v>1056</v>
      </c>
      <c r="E90" s="186" t="s">
        <v>802</v>
      </c>
      <c r="F90" s="186" t="s">
        <v>982</v>
      </c>
      <c r="G90" s="186" t="s">
        <v>983</v>
      </c>
    </row>
    <row r="91" spans="1:7" s="273" customFormat="1" ht="25.5" x14ac:dyDescent="0.25">
      <c r="A91" s="58">
        <v>12.6</v>
      </c>
      <c r="B91" s="187" t="s">
        <v>298</v>
      </c>
      <c r="C91" s="187"/>
      <c r="D91" s="187"/>
      <c r="E91" s="187" t="s">
        <v>833</v>
      </c>
      <c r="F91" s="187" t="s">
        <v>834</v>
      </c>
      <c r="G91" s="187" t="s">
        <v>835</v>
      </c>
    </row>
    <row r="92" spans="1:7" ht="51" x14ac:dyDescent="0.25">
      <c r="A92" s="22" t="s">
        <v>30</v>
      </c>
      <c r="B92" s="186" t="s">
        <v>836</v>
      </c>
      <c r="C92" s="186"/>
      <c r="D92" s="186" t="s">
        <v>1063</v>
      </c>
      <c r="E92" s="186" t="s">
        <v>833</v>
      </c>
      <c r="F92" s="186" t="s">
        <v>985</v>
      </c>
      <c r="G92" s="186" t="s">
        <v>835</v>
      </c>
    </row>
    <row r="93" spans="1:7" ht="51" x14ac:dyDescent="0.25">
      <c r="A93" s="22" t="s">
        <v>32</v>
      </c>
      <c r="B93" s="186" t="s">
        <v>837</v>
      </c>
      <c r="C93" s="186"/>
      <c r="D93" s="186" t="s">
        <v>1063</v>
      </c>
      <c r="E93" s="186" t="s">
        <v>833</v>
      </c>
      <c r="F93" s="186" t="s">
        <v>985</v>
      </c>
      <c r="G93" s="186" t="s">
        <v>835</v>
      </c>
    </row>
    <row r="94" spans="1:7" s="273" customFormat="1" x14ac:dyDescent="0.25">
      <c r="A94" s="58">
        <v>13</v>
      </c>
      <c r="B94" s="187" t="s">
        <v>374</v>
      </c>
      <c r="C94" s="187"/>
      <c r="D94" s="187"/>
      <c r="E94" s="187"/>
      <c r="F94" s="187"/>
      <c r="G94" s="187"/>
    </row>
    <row r="95" spans="1:7" ht="114.75" x14ac:dyDescent="0.25">
      <c r="A95" s="22" t="s">
        <v>30</v>
      </c>
      <c r="B95" s="186" t="s">
        <v>838</v>
      </c>
      <c r="C95" s="186" t="s">
        <v>984</v>
      </c>
      <c r="D95" s="186"/>
      <c r="E95" s="186"/>
      <c r="F95" s="186"/>
      <c r="G95" s="186"/>
    </row>
    <row r="96" spans="1:7" s="273" customFormat="1" x14ac:dyDescent="0.25">
      <c r="A96" s="58">
        <v>14</v>
      </c>
      <c r="B96" s="187" t="s">
        <v>493</v>
      </c>
      <c r="C96" s="187"/>
      <c r="D96" s="187"/>
      <c r="E96" s="187"/>
      <c r="F96" s="187"/>
      <c r="G96" s="187"/>
    </row>
    <row r="97" spans="1:7" ht="38.25" x14ac:dyDescent="0.25">
      <c r="A97" s="22" t="s">
        <v>30</v>
      </c>
      <c r="B97" s="186" t="s">
        <v>839</v>
      </c>
      <c r="C97" s="186"/>
      <c r="D97" s="186"/>
      <c r="E97" s="186"/>
      <c r="F97" s="186"/>
      <c r="G97" s="186"/>
    </row>
    <row r="98" spans="1:7" s="273" customFormat="1" x14ac:dyDescent="0.25">
      <c r="A98" s="58">
        <v>15</v>
      </c>
      <c r="B98" s="187" t="s">
        <v>383</v>
      </c>
      <c r="C98" s="187"/>
      <c r="D98" s="187"/>
      <c r="E98" s="187"/>
      <c r="F98" s="187"/>
      <c r="G98" s="187"/>
    </row>
    <row r="99" spans="1:7" ht="25.5" x14ac:dyDescent="0.25">
      <c r="A99" s="22" t="s">
        <v>30</v>
      </c>
      <c r="B99" s="186" t="s">
        <v>840</v>
      </c>
      <c r="C99" s="186"/>
      <c r="D99" s="186"/>
      <c r="E99" s="186"/>
      <c r="F99" s="186"/>
      <c r="G99" s="186"/>
    </row>
    <row r="100" spans="1:7" s="384" customFormat="1" ht="25.5" x14ac:dyDescent="0.25">
      <c r="A100" s="384" t="s">
        <v>32</v>
      </c>
      <c r="B100" s="385" t="s">
        <v>1050</v>
      </c>
      <c r="C100" s="385"/>
      <c r="D100" s="385"/>
      <c r="E100" s="385"/>
      <c r="F100" s="385"/>
      <c r="G100" s="385"/>
    </row>
    <row r="102" spans="1:7" ht="25.5" x14ac:dyDescent="0.25">
      <c r="A102" s="22" t="s">
        <v>266</v>
      </c>
      <c r="B102" s="186" t="s">
        <v>851</v>
      </c>
      <c r="C102" s="186"/>
      <c r="D102" s="186"/>
      <c r="E102" s="22"/>
      <c r="F102" s="22"/>
      <c r="G102" s="22"/>
    </row>
    <row r="103" spans="1:7" ht="25.5" x14ac:dyDescent="0.25">
      <c r="A103" s="22" t="s">
        <v>852</v>
      </c>
      <c r="B103" s="186" t="s">
        <v>854</v>
      </c>
      <c r="C103" s="186" t="s">
        <v>228</v>
      </c>
      <c r="D103" s="186"/>
      <c r="E103" s="186" t="s">
        <v>802</v>
      </c>
      <c r="F103" s="186" t="s">
        <v>808</v>
      </c>
      <c r="G103" s="186" t="s">
        <v>857</v>
      </c>
    </row>
    <row r="104" spans="1:7" ht="38.25" x14ac:dyDescent="0.25">
      <c r="A104" s="22" t="s">
        <v>853</v>
      </c>
      <c r="B104" s="186" t="s">
        <v>855</v>
      </c>
      <c r="C104" s="186" t="s">
        <v>856</v>
      </c>
      <c r="D104" s="186"/>
      <c r="E104" s="186" t="s">
        <v>802</v>
      </c>
      <c r="F104" s="186" t="s">
        <v>808</v>
      </c>
      <c r="G104" s="186" t="s">
        <v>857</v>
      </c>
    </row>
    <row r="105" spans="1:7" s="273" customFormat="1" x14ac:dyDescent="0.25">
      <c r="A105" s="58">
        <v>16</v>
      </c>
      <c r="B105" s="187" t="s">
        <v>1200</v>
      </c>
      <c r="C105" s="187"/>
      <c r="D105" s="187"/>
      <c r="E105" s="187"/>
      <c r="F105" s="187"/>
      <c r="G105" s="187"/>
    </row>
    <row r="106" spans="1:7" ht="25.5" x14ac:dyDescent="0.25">
      <c r="A106" s="22" t="s">
        <v>30</v>
      </c>
      <c r="B106" s="186" t="s">
        <v>1221</v>
      </c>
      <c r="C106" s="186"/>
      <c r="D106" s="186"/>
      <c r="E106" s="186"/>
      <c r="F106" s="186"/>
      <c r="G106" s="186"/>
    </row>
    <row r="107" spans="1:7" x14ac:dyDescent="0.25">
      <c r="A107" s="22" t="s">
        <v>32</v>
      </c>
      <c r="B107" s="186" t="s">
        <v>1222</v>
      </c>
      <c r="C107" s="186"/>
      <c r="D107" s="186"/>
      <c r="E107" s="186"/>
      <c r="F107" s="186"/>
      <c r="G107" s="186"/>
    </row>
    <row r="108" spans="1:7" s="384" customFormat="1" x14ac:dyDescent="0.25">
      <c r="A108" s="377">
        <v>17</v>
      </c>
      <c r="B108" s="386" t="s">
        <v>1057</v>
      </c>
      <c r="C108" s="378"/>
      <c r="D108" s="378"/>
      <c r="E108" s="378"/>
      <c r="F108" s="378"/>
      <c r="G108" s="378"/>
    </row>
    <row r="109" spans="1:7" s="384" customFormat="1" ht="25.5" x14ac:dyDescent="0.25">
      <c r="A109" s="387" t="s">
        <v>30</v>
      </c>
      <c r="B109" s="378" t="s">
        <v>1060</v>
      </c>
      <c r="C109" s="378"/>
      <c r="D109" s="378"/>
      <c r="E109" s="378" t="s">
        <v>833</v>
      </c>
      <c r="F109" s="378" t="s">
        <v>1051</v>
      </c>
      <c r="G109" s="378"/>
    </row>
    <row r="110" spans="1:7" s="384" customFormat="1" ht="25.5" x14ac:dyDescent="0.25">
      <c r="A110" s="387" t="s">
        <v>32</v>
      </c>
      <c r="B110" s="378" t="s">
        <v>1049</v>
      </c>
      <c r="C110" s="378"/>
      <c r="D110" s="378"/>
      <c r="E110" s="378" t="s">
        <v>1053</v>
      </c>
      <c r="F110" s="378" t="s">
        <v>1052</v>
      </c>
      <c r="G110" s="378" t="s">
        <v>1054</v>
      </c>
    </row>
    <row r="111" spans="1:7" s="384" customFormat="1" x14ac:dyDescent="0.25">
      <c r="A111" s="387" t="s">
        <v>77</v>
      </c>
      <c r="B111" s="378" t="s">
        <v>1058</v>
      </c>
      <c r="C111" s="378"/>
      <c r="D111" s="378"/>
      <c r="E111" s="378" t="s">
        <v>1053</v>
      </c>
      <c r="F111" s="378" t="s">
        <v>1059</v>
      </c>
      <c r="G111" s="378" t="s">
        <v>1054</v>
      </c>
    </row>
    <row r="112" spans="1:7" s="384" customFormat="1" x14ac:dyDescent="0.25">
      <c r="A112" s="387" t="s">
        <v>262</v>
      </c>
      <c r="B112" s="378" t="s">
        <v>1061</v>
      </c>
      <c r="C112" s="378"/>
      <c r="D112" s="378"/>
      <c r="E112" s="378" t="s">
        <v>1053</v>
      </c>
      <c r="F112" s="378" t="s">
        <v>1062</v>
      </c>
      <c r="G112" s="378" t="s">
        <v>1054</v>
      </c>
    </row>
    <row r="113" spans="1:7" s="394" customFormat="1" ht="15" x14ac:dyDescent="0.25">
      <c r="A113" s="388">
        <v>18</v>
      </c>
      <c r="B113" s="389" t="s">
        <v>266</v>
      </c>
      <c r="C113" s="390"/>
      <c r="D113" s="391"/>
      <c r="E113" s="392"/>
      <c r="F113" s="392"/>
      <c r="G113" s="393"/>
    </row>
    <row r="114" spans="1:7" s="274" customFormat="1" ht="30" x14ac:dyDescent="0.25">
      <c r="A114" s="204" t="s">
        <v>375</v>
      </c>
      <c r="B114" s="275" t="s">
        <v>986</v>
      </c>
      <c r="C114" s="381"/>
      <c r="D114" s="276"/>
      <c r="E114" s="277"/>
      <c r="F114" s="277"/>
      <c r="G114" s="281"/>
    </row>
    <row r="115" spans="1:7" s="274" customFormat="1" ht="15" x14ac:dyDescent="0.25">
      <c r="A115" s="382"/>
      <c r="B115" s="279"/>
      <c r="C115" s="381"/>
      <c r="D115" s="276"/>
      <c r="E115" s="277"/>
      <c r="F115" s="277"/>
      <c r="G115" s="281"/>
    </row>
    <row r="116" spans="1:7" s="274" customFormat="1" ht="15" x14ac:dyDescent="0.25">
      <c r="A116" s="380">
        <v>19</v>
      </c>
      <c r="B116" s="383" t="s">
        <v>987</v>
      </c>
      <c r="C116" s="381"/>
      <c r="D116" s="276"/>
      <c r="E116" s="277"/>
      <c r="F116" s="277"/>
      <c r="G116" s="281"/>
    </row>
    <row r="117" spans="1:7" s="274" customFormat="1" ht="15" x14ac:dyDescent="0.25">
      <c r="A117" s="382" t="s">
        <v>988</v>
      </c>
      <c r="B117" s="281" t="s">
        <v>989</v>
      </c>
      <c r="C117" s="381"/>
      <c r="D117" s="276"/>
      <c r="E117" s="277"/>
      <c r="F117" s="277"/>
      <c r="G117" s="281"/>
    </row>
    <row r="118" spans="1:7" s="274" customFormat="1" ht="15" x14ac:dyDescent="0.25">
      <c r="A118" s="382" t="s">
        <v>990</v>
      </c>
      <c r="B118" s="281" t="s">
        <v>991</v>
      </c>
      <c r="C118" s="381"/>
      <c r="D118" s="276"/>
      <c r="E118" s="277"/>
      <c r="F118" s="277"/>
      <c r="G118" s="281"/>
    </row>
    <row r="119" spans="1:7" s="274" customFormat="1" ht="15" x14ac:dyDescent="0.25">
      <c r="A119" s="382" t="s">
        <v>992</v>
      </c>
      <c r="B119" s="281" t="s">
        <v>993</v>
      </c>
      <c r="C119" s="381"/>
      <c r="D119" s="276"/>
      <c r="E119" s="277"/>
      <c r="F119" s="277"/>
      <c r="G119" s="281"/>
    </row>
    <row r="120" spans="1:7" s="274" customFormat="1" ht="15" x14ac:dyDescent="0.25">
      <c r="A120" s="382" t="s">
        <v>994</v>
      </c>
      <c r="B120" s="281" t="s">
        <v>995</v>
      </c>
      <c r="C120" s="381"/>
      <c r="D120" s="276"/>
      <c r="E120" s="277"/>
      <c r="F120" s="277"/>
      <c r="G120" s="281"/>
    </row>
    <row r="121" spans="1:7" s="274" customFormat="1" ht="15" x14ac:dyDescent="0.25">
      <c r="A121" s="382" t="s">
        <v>996</v>
      </c>
      <c r="B121" s="279" t="s">
        <v>997</v>
      </c>
      <c r="C121" s="381"/>
      <c r="D121" s="276"/>
      <c r="E121" s="277"/>
      <c r="F121" s="277"/>
      <c r="G121" s="281"/>
    </row>
    <row r="122" spans="1:7" s="274" customFormat="1" ht="15" x14ac:dyDescent="0.25">
      <c r="A122" s="382" t="s">
        <v>998</v>
      </c>
      <c r="B122" s="279" t="s">
        <v>999</v>
      </c>
      <c r="C122" s="381"/>
      <c r="D122" s="276"/>
      <c r="E122" s="277"/>
      <c r="F122" s="277"/>
      <c r="G122" s="281"/>
    </row>
    <row r="123" spans="1:7" s="274" customFormat="1" ht="15" x14ac:dyDescent="0.25">
      <c r="A123" s="382" t="s">
        <v>1000</v>
      </c>
      <c r="B123" s="279" t="s">
        <v>1001</v>
      </c>
      <c r="C123" s="381"/>
      <c r="D123" s="276"/>
      <c r="E123" s="277"/>
      <c r="F123" s="277"/>
      <c r="G123" s="281"/>
    </row>
    <row r="124" spans="1:7" s="274" customFormat="1" ht="15" x14ac:dyDescent="0.25">
      <c r="A124" s="382" t="s">
        <v>1224</v>
      </c>
      <c r="B124" s="279" t="s">
        <v>1225</v>
      </c>
      <c r="C124" s="381"/>
      <c r="D124" s="276"/>
      <c r="E124" s="277"/>
      <c r="F124" s="277"/>
      <c r="G124" s="281"/>
    </row>
    <row r="125" spans="1:7" s="274" customFormat="1" ht="15" x14ac:dyDescent="0.25">
      <c r="A125" s="382" t="s">
        <v>1227</v>
      </c>
      <c r="B125" s="279" t="s">
        <v>1226</v>
      </c>
      <c r="C125" s="381"/>
      <c r="D125" s="276"/>
      <c r="E125" s="277"/>
      <c r="F125" s="277"/>
      <c r="G125" s="281"/>
    </row>
    <row r="126" spans="1:7" s="274" customFormat="1" ht="15" x14ac:dyDescent="0.25">
      <c r="A126" s="382" t="s">
        <v>1002</v>
      </c>
      <c r="B126" s="281" t="s">
        <v>1003</v>
      </c>
      <c r="C126" s="381"/>
      <c r="D126" s="276"/>
      <c r="E126" s="277"/>
      <c r="F126" s="277"/>
      <c r="G126" s="281"/>
    </row>
  </sheetData>
  <sheetProtection algorithmName="SHA-512" hashValue="BcbMkENkoCFoIldfl+1lmZ97Jry0cnTl5N/NlIRUMct5Xvf/yiUfQaYKTc+osPdY3azLsZ2dGApDEBvahG3Nzw==" saltValue="sbFpA233q9zuhW6Il548Fg==" spinCount="100000" sheet="1" objects="1" scenarios="1"/>
  <mergeCells count="4">
    <mergeCell ref="A1:G1"/>
    <mergeCell ref="A3:G3"/>
    <mergeCell ref="A4:G4"/>
    <mergeCell ref="A5:G5"/>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workbookViewId="0">
      <selection activeCell="F3" sqref="F3"/>
    </sheetView>
  </sheetViews>
  <sheetFormatPr defaultRowHeight="15" x14ac:dyDescent="0.25"/>
  <cols>
    <col min="1" max="1" width="5.5703125" customWidth="1"/>
    <col min="2" max="2" width="36" customWidth="1"/>
    <col min="3" max="3" width="30.140625" customWidth="1"/>
    <col min="4" max="4" width="13.5703125" customWidth="1"/>
    <col min="5" max="6" width="28.7109375" bestFit="1" customWidth="1"/>
  </cols>
  <sheetData>
    <row r="1" spans="1:6" ht="26.25" x14ac:dyDescent="0.4">
      <c r="A1" s="679" t="s">
        <v>771</v>
      </c>
      <c r="B1" s="680"/>
      <c r="C1" s="680"/>
      <c r="D1" s="680"/>
      <c r="E1" s="680"/>
      <c r="F1" s="680"/>
    </row>
    <row r="2" spans="1:6" ht="18.75" x14ac:dyDescent="0.3">
      <c r="A2" s="677" t="s">
        <v>156</v>
      </c>
      <c r="B2" s="677"/>
      <c r="C2" s="678" t="str">
        <f>'General Information'!C4</f>
        <v>NTPC - Ramagundam</v>
      </c>
      <c r="D2" s="678"/>
      <c r="E2" s="678"/>
      <c r="F2" s="678"/>
    </row>
    <row r="3" spans="1:6" ht="18.75" x14ac:dyDescent="0.3">
      <c r="A3" s="673" t="s">
        <v>873</v>
      </c>
      <c r="B3" s="674"/>
      <c r="C3" s="674"/>
      <c r="D3" s="674"/>
      <c r="E3" s="193" t="str">
        <f>'Form Sh'!F611</f>
        <v>Yes</v>
      </c>
      <c r="F3" s="193" t="str">
        <f>'Form Sh'!S611</f>
        <v>Yes</v>
      </c>
    </row>
    <row r="4" spans="1:6" ht="18.75" x14ac:dyDescent="0.25">
      <c r="A4" s="677" t="s">
        <v>2</v>
      </c>
      <c r="B4" s="677"/>
      <c r="C4" s="620" t="str">
        <f>'General Information'!D7</f>
        <v>Gas Turbine (Open Cycle)</v>
      </c>
      <c r="D4" s="620"/>
      <c r="E4" s="620"/>
      <c r="F4" s="620"/>
    </row>
    <row r="5" spans="1:6" x14ac:dyDescent="0.25">
      <c r="A5" s="681" t="s">
        <v>139</v>
      </c>
      <c r="B5" s="681" t="s">
        <v>128</v>
      </c>
      <c r="C5" s="682" t="s">
        <v>173</v>
      </c>
      <c r="D5" s="681" t="s">
        <v>147</v>
      </c>
      <c r="E5" s="681" t="s">
        <v>301</v>
      </c>
      <c r="F5" s="681" t="s">
        <v>302</v>
      </c>
    </row>
    <row r="6" spans="1:6" x14ac:dyDescent="0.25">
      <c r="A6" s="681"/>
      <c r="B6" s="681"/>
      <c r="C6" s="682"/>
      <c r="D6" s="681"/>
      <c r="E6" s="681"/>
      <c r="F6" s="681"/>
    </row>
    <row r="7" spans="1:6" x14ac:dyDescent="0.25">
      <c r="A7" s="10">
        <v>1</v>
      </c>
      <c r="B7" s="11" t="s">
        <v>889</v>
      </c>
      <c r="C7" s="173" t="s">
        <v>781</v>
      </c>
      <c r="D7" s="11" t="s">
        <v>108</v>
      </c>
      <c r="E7" s="25">
        <f>'Form Sh'!F83</f>
        <v>0</v>
      </c>
      <c r="F7" s="25">
        <f>'Form Sh'!M83</f>
        <v>0</v>
      </c>
    </row>
    <row r="8" spans="1:6" x14ac:dyDescent="0.25">
      <c r="A8" s="10">
        <v>2</v>
      </c>
      <c r="B8" s="11" t="s">
        <v>772</v>
      </c>
      <c r="C8" s="173" t="s">
        <v>782</v>
      </c>
      <c r="D8" s="11" t="s">
        <v>768</v>
      </c>
      <c r="E8" s="10">
        <f>'Form Sh'!H416</f>
        <v>0</v>
      </c>
      <c r="F8" s="10">
        <f>'Form Sh'!S416</f>
        <v>0</v>
      </c>
    </row>
    <row r="9" spans="1:6" x14ac:dyDescent="0.25">
      <c r="A9" s="10">
        <v>3</v>
      </c>
      <c r="B9" s="11" t="s">
        <v>773</v>
      </c>
      <c r="C9" s="88" t="s">
        <v>775</v>
      </c>
      <c r="D9" s="11" t="s">
        <v>108</v>
      </c>
      <c r="E9" s="10" t="s">
        <v>775</v>
      </c>
      <c r="F9" s="10" t="s">
        <v>775</v>
      </c>
    </row>
    <row r="10" spans="1:6" s="177" customFormat="1" ht="30" x14ac:dyDescent="0.25">
      <c r="A10" s="12">
        <v>4</v>
      </c>
      <c r="B10" s="52" t="s">
        <v>774</v>
      </c>
      <c r="C10" s="93" t="s">
        <v>785</v>
      </c>
      <c r="D10" s="52" t="s">
        <v>108</v>
      </c>
      <c r="E10" s="12">
        <f xml:space="preserve"> -10^-7*E8^2 + 0.0051*E8 + 1490.5</f>
        <v>1490.5</v>
      </c>
      <c r="F10" s="12">
        <f t="shared" ref="F10" si="0" xml:space="preserve"> -10^-7*F8^2 + 0.0051*F8 + 1490.5</f>
        <v>1490.5</v>
      </c>
    </row>
    <row r="11" spans="1:6" ht="30" x14ac:dyDescent="0.25">
      <c r="A11" s="10">
        <v>5</v>
      </c>
      <c r="B11" s="52" t="s">
        <v>776</v>
      </c>
      <c r="C11" s="88" t="s">
        <v>783</v>
      </c>
      <c r="D11" s="11" t="s">
        <v>108</v>
      </c>
      <c r="E11" s="10">
        <f>E10-F10</f>
        <v>0</v>
      </c>
      <c r="F11" s="10"/>
    </row>
    <row r="12" spans="1:6" x14ac:dyDescent="0.25">
      <c r="A12" s="10">
        <v>6</v>
      </c>
      <c r="B12" s="11" t="s">
        <v>779</v>
      </c>
      <c r="C12" s="173" t="s">
        <v>784</v>
      </c>
      <c r="D12" s="11" t="s">
        <v>770</v>
      </c>
      <c r="E12" s="10">
        <f>'Form Sh'!I67</f>
        <v>0</v>
      </c>
      <c r="F12" s="10"/>
    </row>
    <row r="13" spans="1:6" ht="30" x14ac:dyDescent="0.25">
      <c r="A13" s="10">
        <v>7</v>
      </c>
      <c r="B13" s="52" t="s">
        <v>777</v>
      </c>
      <c r="C13" s="88" t="s">
        <v>780</v>
      </c>
      <c r="D13" s="11" t="s">
        <v>778</v>
      </c>
      <c r="E13" s="25">
        <f>IF(AND(E3="Yes", F3="Yes"),E12*E11,0)</f>
        <v>0</v>
      </c>
      <c r="F13" s="10"/>
    </row>
  </sheetData>
  <sheetProtection password="F43B" sheet="1" objects="1" scenarios="1"/>
  <mergeCells count="12">
    <mergeCell ref="A5:A6"/>
    <mergeCell ref="B5:B6"/>
    <mergeCell ref="C5:C6"/>
    <mergeCell ref="D5:D6"/>
    <mergeCell ref="F5:F6"/>
    <mergeCell ref="E5:E6"/>
    <mergeCell ref="A2:B2"/>
    <mergeCell ref="A4:B4"/>
    <mergeCell ref="C2:F2"/>
    <mergeCell ref="C4:F4"/>
    <mergeCell ref="A1:F1"/>
    <mergeCell ref="A3: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3"/>
  <sheetViews>
    <sheetView zoomScaleNormal="100" workbookViewId="0">
      <selection activeCell="F21" sqref="F21"/>
    </sheetView>
  </sheetViews>
  <sheetFormatPr defaultColWidth="8.85546875" defaultRowHeight="15" x14ac:dyDescent="0.25"/>
  <cols>
    <col min="1" max="1" width="8.140625" style="19" customWidth="1"/>
    <col min="2" max="2" width="31.7109375" style="77" customWidth="1"/>
    <col min="3" max="3" width="26.140625" style="18" customWidth="1"/>
    <col min="4" max="4" width="12.42578125" style="19" customWidth="1"/>
    <col min="5" max="5" width="11.42578125" style="19" customWidth="1"/>
    <col min="6" max="6" width="13" style="19" customWidth="1"/>
    <col min="7" max="7" width="16.140625" style="18" customWidth="1"/>
    <col min="8" max="8" width="10.7109375" style="18" bestFit="1" customWidth="1"/>
    <col min="9" max="9" width="11.7109375" style="18" customWidth="1"/>
    <col min="10" max="10" width="11.28515625" style="18" customWidth="1"/>
    <col min="11" max="16" width="11.28515625" style="19" customWidth="1"/>
    <col min="17" max="17" width="16" style="18" customWidth="1"/>
    <col min="18" max="16384" width="8.85546875" style="18"/>
  </cols>
  <sheetData>
    <row r="1" spans="1:17" ht="26.25" x14ac:dyDescent="0.4">
      <c r="A1" s="686" t="s">
        <v>874</v>
      </c>
      <c r="B1" s="687"/>
      <c r="C1" s="687"/>
      <c r="D1" s="687"/>
      <c r="E1" s="687"/>
      <c r="F1" s="687"/>
      <c r="G1" s="687"/>
      <c r="H1" s="687"/>
      <c r="I1" s="687"/>
      <c r="J1" s="687"/>
      <c r="K1" s="687"/>
      <c r="L1" s="687"/>
      <c r="M1" s="687"/>
      <c r="N1" s="687"/>
      <c r="O1" s="687"/>
      <c r="P1" s="687"/>
      <c r="Q1" s="687"/>
    </row>
    <row r="2" spans="1:17" ht="18.75" x14ac:dyDescent="0.25">
      <c r="A2" s="688" t="s">
        <v>156</v>
      </c>
      <c r="B2" s="689"/>
      <c r="C2" s="620" t="str">
        <f>'General Information'!C4</f>
        <v>NTPC - Ramagundam</v>
      </c>
      <c r="D2" s="620"/>
      <c r="E2" s="620"/>
      <c r="F2" s="620"/>
      <c r="G2" s="620"/>
      <c r="H2" s="620"/>
      <c r="I2" s="620"/>
      <c r="J2" s="620"/>
      <c r="K2" s="620"/>
      <c r="L2" s="620"/>
      <c r="M2" s="620"/>
      <c r="N2" s="620"/>
      <c r="O2" s="620"/>
      <c r="P2" s="620"/>
      <c r="Q2" s="620"/>
    </row>
    <row r="3" spans="1:17" s="60" customFormat="1" x14ac:dyDescent="0.25">
      <c r="A3" s="693" t="s">
        <v>139</v>
      </c>
      <c r="B3" s="681" t="s">
        <v>147</v>
      </c>
      <c r="C3" s="693" t="s">
        <v>173</v>
      </c>
      <c r="D3" s="694" t="s">
        <v>28</v>
      </c>
      <c r="E3" s="690" t="s">
        <v>175</v>
      </c>
      <c r="F3" s="691"/>
      <c r="G3" s="692"/>
      <c r="H3" s="690" t="s">
        <v>176</v>
      </c>
      <c r="I3" s="691"/>
      <c r="J3" s="692"/>
      <c r="K3" s="690" t="s">
        <v>312</v>
      </c>
      <c r="L3" s="691"/>
      <c r="M3" s="692"/>
      <c r="N3" s="690" t="s">
        <v>313</v>
      </c>
      <c r="O3" s="691"/>
      <c r="P3" s="692"/>
      <c r="Q3" s="694" t="s">
        <v>52</v>
      </c>
    </row>
    <row r="4" spans="1:17" s="60" customFormat="1" x14ac:dyDescent="0.25">
      <c r="A4" s="693"/>
      <c r="B4" s="681"/>
      <c r="C4" s="693"/>
      <c r="D4" s="694"/>
      <c r="E4" s="82" t="s">
        <v>309</v>
      </c>
      <c r="F4" s="82" t="s">
        <v>310</v>
      </c>
      <c r="G4" s="82" t="s">
        <v>311</v>
      </c>
      <c r="H4" s="82" t="s">
        <v>309</v>
      </c>
      <c r="I4" s="82" t="s">
        <v>310</v>
      </c>
      <c r="J4" s="82" t="s">
        <v>311</v>
      </c>
      <c r="K4" s="82" t="s">
        <v>309</v>
      </c>
      <c r="L4" s="82" t="s">
        <v>310</v>
      </c>
      <c r="M4" s="82" t="s">
        <v>311</v>
      </c>
      <c r="N4" s="82" t="s">
        <v>309</v>
      </c>
      <c r="O4" s="82" t="s">
        <v>310</v>
      </c>
      <c r="P4" s="82" t="s">
        <v>311</v>
      </c>
      <c r="Q4" s="694"/>
    </row>
    <row r="5" spans="1:17" x14ac:dyDescent="0.25">
      <c r="A5" s="12">
        <v>1</v>
      </c>
      <c r="B5" s="58" t="s">
        <v>160</v>
      </c>
      <c r="C5" s="195" t="s">
        <v>742</v>
      </c>
      <c r="D5" s="59">
        <f>'Form Sh'!E18</f>
        <v>0</v>
      </c>
      <c r="E5" s="25">
        <f>'Form Sh'!R565</f>
        <v>0</v>
      </c>
      <c r="F5" s="25">
        <f>'Form Sh'!S565</f>
        <v>0</v>
      </c>
      <c r="G5" s="25">
        <f>'Form Sh'!T565</f>
        <v>0</v>
      </c>
      <c r="H5" s="25">
        <f>'Form Sh'!I565</f>
        <v>0</v>
      </c>
      <c r="I5" s="25">
        <f>'Form Sh'!L565</f>
        <v>0</v>
      </c>
      <c r="J5" s="25">
        <f>'Form Sh'!O565</f>
        <v>0</v>
      </c>
      <c r="K5" s="25">
        <f>IF(OR('NF-1 Coal Quality'!E6=0,'NF-1 Coal Quality'!F6=0),0,H5-E5)</f>
        <v>0</v>
      </c>
      <c r="L5" s="25">
        <f>IF(OR('NF-1 Coal Quality'!E6=0,'NF-1 Coal Quality'!F6=0),0,I5-F5)</f>
        <v>0</v>
      </c>
      <c r="M5" s="25">
        <f>IF(OR('NF-1 Coal Quality'!E6=0,'NF-1 Coal Quality'!F6=0),0,J5-G5)</f>
        <v>0</v>
      </c>
      <c r="N5" s="25">
        <f>IF(D5&lt;=250,K5*50,IF(AND(D5&lt;=500,D5&gt;250),K5*90,IF(AND(D5&gt;500,D5&lt;=660),K5*110)))</f>
        <v>0</v>
      </c>
      <c r="O5" s="25">
        <f>IF(D5&lt;=250,L5*30,IF(AND(D5&lt;=500,D5&gt;250),L5*50,IF(AND(D5&gt;500,D5&lt;=660),L5*60)))</f>
        <v>0</v>
      </c>
      <c r="P5" s="25">
        <f>IF(D5&lt;=250,M5*20,IF(AND(D5&lt;=500,D5&gt;250),M5*30,IF(AND(D5&gt;500,D5&lt;=660),M5*40)))</f>
        <v>0</v>
      </c>
      <c r="Q5" s="88"/>
    </row>
    <row r="6" spans="1:17" x14ac:dyDescent="0.25">
      <c r="A6" s="12">
        <v>2</v>
      </c>
      <c r="B6" s="58" t="s">
        <v>163</v>
      </c>
      <c r="C6" s="195" t="s">
        <v>743</v>
      </c>
      <c r="D6" s="59">
        <f>'Form Sh'!E19</f>
        <v>0</v>
      </c>
      <c r="E6" s="25">
        <f>'Form Sh'!R566</f>
        <v>0</v>
      </c>
      <c r="F6" s="25">
        <f>'Form Sh'!S566</f>
        <v>0</v>
      </c>
      <c r="G6" s="25">
        <f>'Form Sh'!T566</f>
        <v>0</v>
      </c>
      <c r="H6" s="25">
        <f>'Form Sh'!I566</f>
        <v>0</v>
      </c>
      <c r="I6" s="25">
        <f>'Form Sh'!L566</f>
        <v>0</v>
      </c>
      <c r="J6" s="25">
        <f>'Form Sh'!O566</f>
        <v>0</v>
      </c>
      <c r="K6" s="25">
        <f>IF(OR('NF-1 Coal Quality'!H6=0,'NF-1 Coal Quality'!I6=0),0,H6-E6)</f>
        <v>0</v>
      </c>
      <c r="L6" s="25">
        <f>IF(OR('NF-1 Coal Quality'!H6=0,'NF-1 Coal Quality'!I6=0),0,I6-F6)</f>
        <v>0</v>
      </c>
      <c r="M6" s="25">
        <f>IF(OR('NF-1 Coal Quality'!H6=0,'NF-1 Coal Quality'!I6=0),0,J6-G6)</f>
        <v>0</v>
      </c>
      <c r="N6" s="25">
        <f t="shared" ref="N6:N19" si="0">IF(D6&lt;=250,K6*50,IF(AND(D6&lt;=500,D6&gt;250),K6*90,IF(AND(D6&gt;500,D6&lt;=660),K6*110)))</f>
        <v>0</v>
      </c>
      <c r="O6" s="25">
        <f t="shared" ref="O6:O19" si="1">IF(D6&lt;=250,L6*30,IF(AND(D6&lt;=500,D6&gt;250),L6*50,IF(AND(D6&gt;500,D6&lt;=660),L6*60)))</f>
        <v>0</v>
      </c>
      <c r="P6" s="25">
        <f t="shared" ref="P6:P19" si="2">IF(D6&lt;=250,M6*20,IF(AND(D6&lt;=500,D6&gt;250),M6*30,IF(AND(D6&gt;500,D6&lt;=660),M6*40)))</f>
        <v>0</v>
      </c>
      <c r="Q6" s="11"/>
    </row>
    <row r="7" spans="1:17" x14ac:dyDescent="0.25">
      <c r="A7" s="12">
        <v>3</v>
      </c>
      <c r="B7" s="58" t="s">
        <v>165</v>
      </c>
      <c r="C7" s="195" t="s">
        <v>744</v>
      </c>
      <c r="D7" s="59">
        <f>'Form Sh'!E20</f>
        <v>0</v>
      </c>
      <c r="E7" s="25">
        <f>'Form Sh'!R567</f>
        <v>0</v>
      </c>
      <c r="F7" s="25">
        <f>'Form Sh'!S567</f>
        <v>0</v>
      </c>
      <c r="G7" s="25">
        <f>'Form Sh'!T567</f>
        <v>0</v>
      </c>
      <c r="H7" s="25">
        <f>'Form Sh'!I567</f>
        <v>0</v>
      </c>
      <c r="I7" s="25">
        <f>'Form Sh'!L567</f>
        <v>0</v>
      </c>
      <c r="J7" s="25">
        <f>'Form Sh'!O567</f>
        <v>0</v>
      </c>
      <c r="K7" s="25">
        <f>IF(OR('NF-1 Coal Quality'!K6=0,'NF-1 Coal Quality'!L6=0),0,H7-E7)</f>
        <v>0</v>
      </c>
      <c r="L7" s="25">
        <f>IF(OR('NF-1 Coal Quality'!K6=0,'NF-1 Coal Quality'!L6=0),0,I7-F7)</f>
        <v>0</v>
      </c>
      <c r="M7" s="25">
        <f>IF(OR('NF-1 Coal Quality'!K6=0,'NF-1 Coal Quality'!L6=0),0,J7-G7)</f>
        <v>0</v>
      </c>
      <c r="N7" s="25">
        <f t="shared" si="0"/>
        <v>0</v>
      </c>
      <c r="O7" s="25">
        <f t="shared" si="1"/>
        <v>0</v>
      </c>
      <c r="P7" s="25">
        <f t="shared" si="2"/>
        <v>0</v>
      </c>
      <c r="Q7" s="11"/>
    </row>
    <row r="8" spans="1:17" x14ac:dyDescent="0.25">
      <c r="A8" s="12">
        <v>4</v>
      </c>
      <c r="B8" s="58" t="s">
        <v>166</v>
      </c>
      <c r="C8" s="195" t="s">
        <v>745</v>
      </c>
      <c r="D8" s="59">
        <f>'Form Sh'!E21</f>
        <v>0</v>
      </c>
      <c r="E8" s="25">
        <f>'Form Sh'!R568</f>
        <v>0</v>
      </c>
      <c r="F8" s="25">
        <f>'Form Sh'!S568</f>
        <v>0</v>
      </c>
      <c r="G8" s="25">
        <f>'Form Sh'!T568</f>
        <v>0</v>
      </c>
      <c r="H8" s="25">
        <f>'Form Sh'!I568</f>
        <v>0</v>
      </c>
      <c r="I8" s="25">
        <f>'Form Sh'!L568</f>
        <v>0</v>
      </c>
      <c r="J8" s="25">
        <f>'Form Sh'!O568</f>
        <v>0</v>
      </c>
      <c r="K8" s="25">
        <f>IF(OR('NF-1 Coal Quality'!N6=0,'NF-1 Coal Quality'!O6=0),0,H8-E8)</f>
        <v>0</v>
      </c>
      <c r="L8" s="25">
        <f>IF(OR('NF-1 Coal Quality'!N6=0,'NF-1 Coal Quality'!O6=0),0,I8-F8)</f>
        <v>0</v>
      </c>
      <c r="M8" s="25">
        <f>IF(OR('NF-1 Coal Quality'!N6=0,'NF-1 Coal Quality'!O6=0),0,J8-G8)</f>
        <v>0</v>
      </c>
      <c r="N8" s="25">
        <f t="shared" si="0"/>
        <v>0</v>
      </c>
      <c r="O8" s="25">
        <f t="shared" si="1"/>
        <v>0</v>
      </c>
      <c r="P8" s="25">
        <f t="shared" si="2"/>
        <v>0</v>
      </c>
      <c r="Q8" s="11"/>
    </row>
    <row r="9" spans="1:17" x14ac:dyDescent="0.25">
      <c r="A9" s="12">
        <v>5</v>
      </c>
      <c r="B9" s="58" t="s">
        <v>167</v>
      </c>
      <c r="C9" s="195" t="s">
        <v>746</v>
      </c>
      <c r="D9" s="59">
        <f>'Form Sh'!E22</f>
        <v>0</v>
      </c>
      <c r="E9" s="25">
        <f>'Form Sh'!R569</f>
        <v>0</v>
      </c>
      <c r="F9" s="25">
        <f>'Form Sh'!S569</f>
        <v>0</v>
      </c>
      <c r="G9" s="25">
        <f>'Form Sh'!T569</f>
        <v>0</v>
      </c>
      <c r="H9" s="25">
        <f>'Form Sh'!I569</f>
        <v>0</v>
      </c>
      <c r="I9" s="25">
        <f>'Form Sh'!L569</f>
        <v>0</v>
      </c>
      <c r="J9" s="25">
        <f>'Form Sh'!O569</f>
        <v>0</v>
      </c>
      <c r="K9" s="25">
        <f>IF(OR('NF-1 Coal Quality'!Q6=0,'NF-1 Coal Quality'!R6=0),0,H9-E9)</f>
        <v>0</v>
      </c>
      <c r="L9" s="25">
        <f>IF(OR('NF-1 Coal Quality'!Q6=0,'NF-1 Coal Quality'!R6=0),0,I9-F9)</f>
        <v>0</v>
      </c>
      <c r="M9" s="25">
        <f>IF(OR('NF-1 Coal Quality'!Q6=0,'NF-1 Coal Quality'!R6=0),0,J9-G9)</f>
        <v>0</v>
      </c>
      <c r="N9" s="25">
        <f t="shared" si="0"/>
        <v>0</v>
      </c>
      <c r="O9" s="25">
        <f t="shared" si="1"/>
        <v>0</v>
      </c>
      <c r="P9" s="25">
        <f t="shared" si="2"/>
        <v>0</v>
      </c>
      <c r="Q9" s="11"/>
    </row>
    <row r="10" spans="1:17" x14ac:dyDescent="0.25">
      <c r="A10" s="12">
        <v>6</v>
      </c>
      <c r="B10" s="58" t="s">
        <v>168</v>
      </c>
      <c r="C10" s="195" t="s">
        <v>747</v>
      </c>
      <c r="D10" s="59">
        <f>'Form Sh'!E23</f>
        <v>0</v>
      </c>
      <c r="E10" s="25">
        <f>'Form Sh'!R570</f>
        <v>0</v>
      </c>
      <c r="F10" s="25">
        <f>'Form Sh'!S570</f>
        <v>0</v>
      </c>
      <c r="G10" s="25">
        <f>'Form Sh'!T570</f>
        <v>0</v>
      </c>
      <c r="H10" s="25">
        <f>'Form Sh'!I570</f>
        <v>0</v>
      </c>
      <c r="I10" s="25">
        <f>'Form Sh'!L570</f>
        <v>0</v>
      </c>
      <c r="J10" s="25">
        <f>'Form Sh'!O570</f>
        <v>0</v>
      </c>
      <c r="K10" s="25">
        <f>IF(OR('NF-1 Coal Quality'!T6=0,'NF-1 Coal Quality'!U6=0),0,H10-E10)</f>
        <v>0</v>
      </c>
      <c r="L10" s="25">
        <f>IF(OR('NF-1 Coal Quality'!T6=0,'NF-1 Coal Quality'!U6=0),0,I10-F10)</f>
        <v>0</v>
      </c>
      <c r="M10" s="25">
        <f>IF(OR('NF-1 Coal Quality'!T6=0,'NF-1 Coal Quality'!U6=0),0,J10-G10)</f>
        <v>0</v>
      </c>
      <c r="N10" s="25">
        <f t="shared" si="0"/>
        <v>0</v>
      </c>
      <c r="O10" s="25">
        <f t="shared" si="1"/>
        <v>0</v>
      </c>
      <c r="P10" s="25">
        <f t="shared" si="2"/>
        <v>0</v>
      </c>
      <c r="Q10" s="11"/>
    </row>
    <row r="11" spans="1:17" x14ac:dyDescent="0.25">
      <c r="A11" s="12">
        <v>7</v>
      </c>
      <c r="B11" s="58" t="s">
        <v>169</v>
      </c>
      <c r="C11" s="195" t="s">
        <v>748</v>
      </c>
      <c r="D11" s="59">
        <f>'Form Sh'!E24</f>
        <v>0</v>
      </c>
      <c r="E11" s="25">
        <f>'Form Sh'!R571</f>
        <v>0</v>
      </c>
      <c r="F11" s="25">
        <f>'Form Sh'!S571</f>
        <v>0</v>
      </c>
      <c r="G11" s="25">
        <f>'Form Sh'!T571</f>
        <v>0</v>
      </c>
      <c r="H11" s="25">
        <f>'Form Sh'!I571</f>
        <v>0</v>
      </c>
      <c r="I11" s="25">
        <f>'Form Sh'!L571</f>
        <v>0</v>
      </c>
      <c r="J11" s="25">
        <f>'Form Sh'!O571</f>
        <v>0</v>
      </c>
      <c r="K11" s="25">
        <f>IF(OR('NF-1 Coal Quality'!W6=0,'NF-1 Coal Quality'!X6=0),0,H11-E11)</f>
        <v>0</v>
      </c>
      <c r="L11" s="25">
        <f>IF(OR('NF-1 Coal Quality'!W6=0,'NF-1 Coal Quality'!X6=0),0,I11-F11)</f>
        <v>0</v>
      </c>
      <c r="M11" s="25">
        <f>IF(OR('NF-1 Coal Quality'!W6=0,'NF-1 Coal Quality'!X6=0),0,J11-G11)</f>
        <v>0</v>
      </c>
      <c r="N11" s="25">
        <f t="shared" si="0"/>
        <v>0</v>
      </c>
      <c r="O11" s="25">
        <f t="shared" si="1"/>
        <v>0</v>
      </c>
      <c r="P11" s="25">
        <f t="shared" si="2"/>
        <v>0</v>
      </c>
      <c r="Q11" s="11"/>
    </row>
    <row r="12" spans="1:17" x14ac:dyDescent="0.25">
      <c r="A12" s="12">
        <v>8</v>
      </c>
      <c r="B12" s="58" t="s">
        <v>170</v>
      </c>
      <c r="C12" s="195" t="s">
        <v>749</v>
      </c>
      <c r="D12" s="59">
        <f>'Form Sh'!E25</f>
        <v>0</v>
      </c>
      <c r="E12" s="25">
        <f>'Form Sh'!R572</f>
        <v>0</v>
      </c>
      <c r="F12" s="25">
        <f>'Form Sh'!S572</f>
        <v>0</v>
      </c>
      <c r="G12" s="25">
        <f>'Form Sh'!T572</f>
        <v>0</v>
      </c>
      <c r="H12" s="25">
        <f>'Form Sh'!I572</f>
        <v>0</v>
      </c>
      <c r="I12" s="25">
        <f>'Form Sh'!L572</f>
        <v>0</v>
      </c>
      <c r="J12" s="25">
        <f>'Form Sh'!O572</f>
        <v>0</v>
      </c>
      <c r="K12" s="25">
        <f>IF(OR('NF-1 Coal Quality'!Z6=0,'NF-1 Coal Quality'!AA6=0),0,H12-E12)</f>
        <v>0</v>
      </c>
      <c r="L12" s="25">
        <f>IF(OR('NF-1 Coal Quality'!Z6=0,'NF-1 Coal Quality'!AA6=0),0,I12-F12)</f>
        <v>0</v>
      </c>
      <c r="M12" s="25">
        <f>IF(OR('NF-1 Coal Quality'!Z6=0,'NF-1 Coal Quality'!AA6=0),0,J12-G12)</f>
        <v>0</v>
      </c>
      <c r="N12" s="25">
        <f t="shared" si="0"/>
        <v>0</v>
      </c>
      <c r="O12" s="25">
        <f t="shared" si="1"/>
        <v>0</v>
      </c>
      <c r="P12" s="25">
        <f t="shared" si="2"/>
        <v>0</v>
      </c>
      <c r="Q12" s="11"/>
    </row>
    <row r="13" spans="1:17" x14ac:dyDescent="0.25">
      <c r="A13" s="12">
        <v>9</v>
      </c>
      <c r="B13" s="58" t="s">
        <v>171</v>
      </c>
      <c r="C13" s="195" t="s">
        <v>750</v>
      </c>
      <c r="D13" s="59">
        <f>'Form Sh'!E26</f>
        <v>0</v>
      </c>
      <c r="E13" s="25">
        <f>'Form Sh'!R573</f>
        <v>0</v>
      </c>
      <c r="F13" s="25">
        <f>'Form Sh'!S573</f>
        <v>0</v>
      </c>
      <c r="G13" s="25">
        <f>'Form Sh'!T573</f>
        <v>0</v>
      </c>
      <c r="H13" s="25">
        <f>'Form Sh'!I573</f>
        <v>0</v>
      </c>
      <c r="I13" s="25">
        <f>'Form Sh'!L573</f>
        <v>0</v>
      </c>
      <c r="J13" s="25">
        <f>'Form Sh'!O573</f>
        <v>0</v>
      </c>
      <c r="K13" s="25">
        <f>IF(OR('NF-1 Coal Quality'!AC6=0,'NF-1 Coal Quality'!AD6=0),0,H13-E13)</f>
        <v>0</v>
      </c>
      <c r="L13" s="25">
        <f>IF(OR('NF-1 Coal Quality'!AC6=0,'NF-1 Coal Quality'!AD6=0),0,I13-F13)</f>
        <v>0</v>
      </c>
      <c r="M13" s="25">
        <f>IF(OR('NF-1 Coal Quality'!AC6=0,'NF-1 Coal Quality'!AD6=0),0,J13-G13)</f>
        <v>0</v>
      </c>
      <c r="N13" s="25">
        <f t="shared" si="0"/>
        <v>0</v>
      </c>
      <c r="O13" s="25">
        <f t="shared" si="1"/>
        <v>0</v>
      </c>
      <c r="P13" s="25">
        <f t="shared" si="2"/>
        <v>0</v>
      </c>
      <c r="Q13" s="11"/>
    </row>
    <row r="14" spans="1:17" x14ac:dyDescent="0.25">
      <c r="A14" s="12">
        <v>10</v>
      </c>
      <c r="B14" s="58" t="s">
        <v>172</v>
      </c>
      <c r="C14" s="195" t="s">
        <v>751</v>
      </c>
      <c r="D14" s="59">
        <f>'Form Sh'!E27</f>
        <v>0</v>
      </c>
      <c r="E14" s="25">
        <f>'Form Sh'!R574</f>
        <v>0</v>
      </c>
      <c r="F14" s="25">
        <f>'Form Sh'!S574</f>
        <v>0</v>
      </c>
      <c r="G14" s="25">
        <f>'Form Sh'!T574</f>
        <v>0</v>
      </c>
      <c r="H14" s="25">
        <f>'Form Sh'!I574</f>
        <v>0</v>
      </c>
      <c r="I14" s="25">
        <f>'Form Sh'!L574</f>
        <v>0</v>
      </c>
      <c r="J14" s="25">
        <f>'Form Sh'!O574</f>
        <v>0</v>
      </c>
      <c r="K14" s="25">
        <f>IF(OR('NF-1 Coal Quality'!AF6=0,'NF-1 Coal Quality'!AG6=0),0,H14-E14)</f>
        <v>0</v>
      </c>
      <c r="L14" s="25">
        <f>IF(OR('NF-1 Coal Quality'!AF6=0,'NF-1 Coal Quality'!AG6=0),0,I14-F14)</f>
        <v>0</v>
      </c>
      <c r="M14" s="25">
        <f>IF(OR('NF-1 Coal Quality'!AF6=0,'NF-1 Coal Quality'!AG6=0),0,J14-G14)</f>
        <v>0</v>
      </c>
      <c r="N14" s="25">
        <f t="shared" si="0"/>
        <v>0</v>
      </c>
      <c r="O14" s="25">
        <f t="shared" si="1"/>
        <v>0</v>
      </c>
      <c r="P14" s="25">
        <f t="shared" si="2"/>
        <v>0</v>
      </c>
      <c r="Q14" s="11"/>
    </row>
    <row r="15" spans="1:17" x14ac:dyDescent="0.25">
      <c r="A15" s="12">
        <v>11</v>
      </c>
      <c r="B15" s="58" t="s">
        <v>1144</v>
      </c>
      <c r="C15" s="195" t="s">
        <v>1161</v>
      </c>
      <c r="D15" s="59">
        <f>'Form Sh'!E28</f>
        <v>0</v>
      </c>
      <c r="E15" s="25">
        <f>'Form Sh'!R575</f>
        <v>0</v>
      </c>
      <c r="F15" s="25">
        <f>'Form Sh'!S575</f>
        <v>0</v>
      </c>
      <c r="G15" s="25">
        <f>'Form Sh'!T575</f>
        <v>0</v>
      </c>
      <c r="H15" s="25">
        <f>'Form Sh'!I575</f>
        <v>0</v>
      </c>
      <c r="I15" s="25">
        <f>'Form Sh'!L575</f>
        <v>0</v>
      </c>
      <c r="J15" s="25">
        <f>'Form Sh'!O575</f>
        <v>0</v>
      </c>
      <c r="K15" s="25">
        <f>IF(OR('NF-1 Coal Quality'!AI6=0,'NF-1 Coal Quality'!AJ6=0),0,H15-E15)</f>
        <v>0</v>
      </c>
      <c r="L15" s="25">
        <f>IF(OR('NF-1 Coal Quality'!AI6=0,'NF-1 Coal Quality'!AJ6=0),0,I15-F15)</f>
        <v>0</v>
      </c>
      <c r="M15" s="25">
        <f>IF(OR('NF-1 Coal Quality'!AI6=0,'NF-1 Coal Quality'!AJ6=0),0,J15-G15)</f>
        <v>0</v>
      </c>
      <c r="N15" s="25">
        <f t="shared" si="0"/>
        <v>0</v>
      </c>
      <c r="O15" s="25">
        <f t="shared" si="1"/>
        <v>0</v>
      </c>
      <c r="P15" s="25">
        <f t="shared" si="2"/>
        <v>0</v>
      </c>
      <c r="Q15" s="11"/>
    </row>
    <row r="16" spans="1:17" x14ac:dyDescent="0.25">
      <c r="A16" s="12">
        <v>12</v>
      </c>
      <c r="B16" s="58" t="s">
        <v>1143</v>
      </c>
      <c r="C16" s="195" t="s">
        <v>1162</v>
      </c>
      <c r="D16" s="59">
        <f>'Form Sh'!E29</f>
        <v>0</v>
      </c>
      <c r="E16" s="25">
        <f>'Form Sh'!R576</f>
        <v>0</v>
      </c>
      <c r="F16" s="25">
        <f>'Form Sh'!S576</f>
        <v>0</v>
      </c>
      <c r="G16" s="25">
        <f>'Form Sh'!T576</f>
        <v>0</v>
      </c>
      <c r="H16" s="25">
        <f>'Form Sh'!I576</f>
        <v>0</v>
      </c>
      <c r="I16" s="25">
        <f>'Form Sh'!L576</f>
        <v>0</v>
      </c>
      <c r="J16" s="25">
        <f>'Form Sh'!O576</f>
        <v>0</v>
      </c>
      <c r="K16" s="25">
        <f>IF(OR('NF-1 Coal Quality'!AL6=0,'NF-1 Coal Quality'!AM6=0),0,H16-E16)</f>
        <v>0</v>
      </c>
      <c r="L16" s="25">
        <f>IF(OR('NF-1 Coal Quality'!AL6=0,'NF-1 Coal Quality'!AM6=0),0,I16-F16)</f>
        <v>0</v>
      </c>
      <c r="M16" s="25">
        <f>IF(OR('NF-1 Coal Quality'!AL6=0,'NF-1 Coal Quality'!AM6=0),0,J16-G16)</f>
        <v>0</v>
      </c>
      <c r="N16" s="25">
        <f t="shared" si="0"/>
        <v>0</v>
      </c>
      <c r="O16" s="25">
        <f t="shared" si="1"/>
        <v>0</v>
      </c>
      <c r="P16" s="25">
        <f t="shared" si="2"/>
        <v>0</v>
      </c>
      <c r="Q16" s="11"/>
    </row>
    <row r="17" spans="1:17" x14ac:dyDescent="0.25">
      <c r="A17" s="12">
        <v>13</v>
      </c>
      <c r="B17" s="58" t="s">
        <v>1142</v>
      </c>
      <c r="C17" s="195" t="s">
        <v>1163</v>
      </c>
      <c r="D17" s="59">
        <f>'Form Sh'!E30</f>
        <v>0</v>
      </c>
      <c r="E17" s="25">
        <f>'Form Sh'!R577</f>
        <v>0</v>
      </c>
      <c r="F17" s="25">
        <f>'Form Sh'!S577</f>
        <v>0</v>
      </c>
      <c r="G17" s="25">
        <f>'Form Sh'!T577</f>
        <v>0</v>
      </c>
      <c r="H17" s="25">
        <f>'Form Sh'!I577</f>
        <v>0</v>
      </c>
      <c r="I17" s="25">
        <f>'Form Sh'!L577</f>
        <v>0</v>
      </c>
      <c r="J17" s="25">
        <f>'Form Sh'!O577</f>
        <v>0</v>
      </c>
      <c r="K17" s="25">
        <f>IF(OR('NF-1 Coal Quality'!AO6=0,'NF-1 Coal Quality'!AP6=0),0,H17-E17)</f>
        <v>0</v>
      </c>
      <c r="L17" s="25">
        <f>IF(OR('NF-1 Coal Quality'!AO6=0,'NF-1 Coal Quality'!AP6=0),0,I17-F17)</f>
        <v>0</v>
      </c>
      <c r="M17" s="25">
        <f>IF(OR('NF-1 Coal Quality'!AO6=0,'NF-1 Coal Quality'!AP6=0),0,J17-G17)</f>
        <v>0</v>
      </c>
      <c r="N17" s="25">
        <f t="shared" si="0"/>
        <v>0</v>
      </c>
      <c r="O17" s="25">
        <f t="shared" si="1"/>
        <v>0</v>
      </c>
      <c r="P17" s="25">
        <f t="shared" si="2"/>
        <v>0</v>
      </c>
      <c r="Q17" s="11"/>
    </row>
    <row r="18" spans="1:17" x14ac:dyDescent="0.25">
      <c r="A18" s="12">
        <v>14</v>
      </c>
      <c r="B18" s="58" t="s">
        <v>1141</v>
      </c>
      <c r="C18" s="195" t="s">
        <v>1164</v>
      </c>
      <c r="D18" s="59">
        <f>'Form Sh'!E31</f>
        <v>0</v>
      </c>
      <c r="E18" s="25">
        <f>'Form Sh'!R578</f>
        <v>0</v>
      </c>
      <c r="F18" s="25">
        <f>'Form Sh'!S578</f>
        <v>0</v>
      </c>
      <c r="G18" s="25">
        <f>'Form Sh'!T578</f>
        <v>0</v>
      </c>
      <c r="H18" s="25">
        <f>'Form Sh'!I578</f>
        <v>0</v>
      </c>
      <c r="I18" s="25">
        <f>'Form Sh'!L578</f>
        <v>0</v>
      </c>
      <c r="J18" s="25">
        <f>'Form Sh'!O578</f>
        <v>0</v>
      </c>
      <c r="K18" s="25">
        <f>IF(OR('NF-1 Coal Quality'!AR6=0,'NF-1 Coal Quality'!AS6=0),0,H18-E18)</f>
        <v>0</v>
      </c>
      <c r="L18" s="25">
        <f>IF(OR('NF-1 Coal Quality'!AR6=0,'NF-1 Coal Quality'!AS6=0),0,I18-F18)</f>
        <v>0</v>
      </c>
      <c r="M18" s="25">
        <f>IF(OR('NF-1 Coal Quality'!AR6=0,'NF-1 Coal Quality'!AS6=0),0,J18-G18)</f>
        <v>0</v>
      </c>
      <c r="N18" s="25">
        <f t="shared" si="0"/>
        <v>0</v>
      </c>
      <c r="O18" s="25">
        <f t="shared" si="1"/>
        <v>0</v>
      </c>
      <c r="P18" s="25">
        <f t="shared" si="2"/>
        <v>0</v>
      </c>
      <c r="Q18" s="11"/>
    </row>
    <row r="19" spans="1:17" x14ac:dyDescent="0.25">
      <c r="A19" s="12">
        <v>15</v>
      </c>
      <c r="B19" s="58" t="s">
        <v>1140</v>
      </c>
      <c r="C19" s="195" t="s">
        <v>1165</v>
      </c>
      <c r="D19" s="59">
        <f>'Form Sh'!E32</f>
        <v>0</v>
      </c>
      <c r="E19" s="25">
        <f>'Form Sh'!R579</f>
        <v>0</v>
      </c>
      <c r="F19" s="25">
        <f>'Form Sh'!S579</f>
        <v>0</v>
      </c>
      <c r="G19" s="25">
        <f>'Form Sh'!T579</f>
        <v>0</v>
      </c>
      <c r="H19" s="25">
        <f>'Form Sh'!I579</f>
        <v>0</v>
      </c>
      <c r="I19" s="25">
        <f>'Form Sh'!L579</f>
        <v>0</v>
      </c>
      <c r="J19" s="25">
        <f>'Form Sh'!O579</f>
        <v>0</v>
      </c>
      <c r="K19" s="25">
        <f>IF(OR('NF-1 Coal Quality'!AU6=0,'NF-1 Coal Quality'!AV6=0),0,H19-E19)</f>
        <v>0</v>
      </c>
      <c r="L19" s="25">
        <f>IF(OR('NF-1 Coal Quality'!AU6=0,'NF-1 Coal Quality'!AV6=0),0,I19-F19)</f>
        <v>0</v>
      </c>
      <c r="M19" s="25">
        <f>IF(OR('NF-1 Coal Quality'!AU6=0,'NF-1 Coal Quality'!AV6=0),0,J19-G19)</f>
        <v>0</v>
      </c>
      <c r="N19" s="25">
        <f t="shared" si="0"/>
        <v>0</v>
      </c>
      <c r="O19" s="25">
        <f t="shared" si="1"/>
        <v>0</v>
      </c>
      <c r="P19" s="25">
        <f t="shared" si="2"/>
        <v>0</v>
      </c>
      <c r="Q19" s="11"/>
    </row>
    <row r="20" spans="1:17" ht="18.75" x14ac:dyDescent="0.25">
      <c r="A20" s="12"/>
      <c r="B20" s="81"/>
      <c r="C20" s="55"/>
      <c r="D20" s="55"/>
      <c r="E20" s="55"/>
      <c r="F20" s="55"/>
      <c r="G20" s="55"/>
      <c r="H20" s="11"/>
      <c r="I20" s="11"/>
      <c r="J20" s="11"/>
      <c r="K20" s="10"/>
      <c r="L20" s="10"/>
      <c r="M20" s="10"/>
      <c r="N20" s="25">
        <f>SUM(N5:N19)</f>
        <v>0</v>
      </c>
      <c r="O20" s="25">
        <f>SUM(O5:O19)</f>
        <v>0</v>
      </c>
      <c r="P20" s="25">
        <f>SUM(P5:P19)</f>
        <v>0</v>
      </c>
      <c r="Q20" s="11"/>
    </row>
    <row r="21" spans="1:17" ht="18.75" x14ac:dyDescent="0.25">
      <c r="A21" s="683" t="s">
        <v>873</v>
      </c>
      <c r="B21" s="684"/>
      <c r="C21" s="684"/>
      <c r="D21" s="685"/>
      <c r="E21" s="217" t="str">
        <f>'Form Sh'!F612</f>
        <v>Yes</v>
      </c>
      <c r="F21" s="217" t="str">
        <f>'Form Sh'!S612</f>
        <v>Yes</v>
      </c>
      <c r="G21" s="217"/>
      <c r="N21" s="194"/>
      <c r="O21" s="194"/>
      <c r="P21" s="194"/>
    </row>
    <row r="22" spans="1:17" s="42" customFormat="1" ht="30" x14ac:dyDescent="0.25">
      <c r="A22" s="199" t="s">
        <v>139</v>
      </c>
      <c r="B22" s="218" t="s">
        <v>128</v>
      </c>
      <c r="C22" s="219" t="s">
        <v>173</v>
      </c>
      <c r="D22" s="220" t="s">
        <v>147</v>
      </c>
      <c r="E22" s="196" t="s">
        <v>176</v>
      </c>
      <c r="F22" s="221" t="s">
        <v>175</v>
      </c>
      <c r="G22" s="222" t="s">
        <v>52</v>
      </c>
      <c r="K22" s="56"/>
      <c r="L22" s="56"/>
      <c r="M22" s="56"/>
      <c r="N22" s="56"/>
      <c r="O22" s="56"/>
      <c r="P22" s="56"/>
    </row>
    <row r="23" spans="1:17" s="42" customFormat="1" ht="45" x14ac:dyDescent="0.25">
      <c r="A23" s="10">
        <v>12</v>
      </c>
      <c r="B23" s="52" t="s">
        <v>389</v>
      </c>
      <c r="C23" s="213" t="s">
        <v>752</v>
      </c>
      <c r="D23" s="91" t="s">
        <v>283</v>
      </c>
      <c r="E23" s="327">
        <f>IF('Summary Sheet'!D3="Coal/Lignite/Oil/Gas Fired",(N20+O20+P20)*10,0)</f>
        <v>0</v>
      </c>
      <c r="F23" s="62"/>
      <c r="G23" s="61"/>
      <c r="K23" s="56"/>
      <c r="L23" s="56"/>
      <c r="M23" s="56"/>
      <c r="N23" s="56"/>
      <c r="O23" s="56"/>
      <c r="P23" s="56"/>
    </row>
    <row r="24" spans="1:17" ht="45" x14ac:dyDescent="0.25">
      <c r="A24" s="10">
        <v>13</v>
      </c>
      <c r="B24" s="52" t="s">
        <v>677</v>
      </c>
      <c r="C24" s="173" t="s">
        <v>753</v>
      </c>
      <c r="D24" s="10" t="s">
        <v>91</v>
      </c>
      <c r="E24" s="12">
        <f>'Form Sh'!F559</f>
        <v>0</v>
      </c>
      <c r="F24" s="12">
        <f>'Form Sh'!S559</f>
        <v>0</v>
      </c>
      <c r="G24" s="11"/>
    </row>
    <row r="25" spans="1:17" ht="45" x14ac:dyDescent="0.25">
      <c r="A25" s="10">
        <v>14</v>
      </c>
      <c r="B25" s="52" t="s">
        <v>678</v>
      </c>
      <c r="C25" s="192" t="s">
        <v>754</v>
      </c>
      <c r="D25" s="10" t="s">
        <v>91</v>
      </c>
      <c r="E25" s="34">
        <f>'Form Sh'!J597</f>
        <v>0</v>
      </c>
      <c r="F25" s="10"/>
      <c r="G25" s="11"/>
    </row>
    <row r="26" spans="1:17" ht="45" x14ac:dyDescent="0.25">
      <c r="A26" s="10">
        <v>15</v>
      </c>
      <c r="B26" s="52" t="s">
        <v>679</v>
      </c>
      <c r="C26" s="192" t="s">
        <v>755</v>
      </c>
      <c r="D26" s="10" t="s">
        <v>283</v>
      </c>
      <c r="E26" s="34">
        <f>'Form Sh'!K597</f>
        <v>0</v>
      </c>
      <c r="F26" s="10"/>
      <c r="G26" s="11"/>
    </row>
    <row r="27" spans="1:17" ht="45" x14ac:dyDescent="0.25">
      <c r="A27" s="10">
        <v>16</v>
      </c>
      <c r="B27" s="52" t="s">
        <v>676</v>
      </c>
      <c r="C27" s="173" t="s">
        <v>756</v>
      </c>
      <c r="D27" s="10" t="s">
        <v>91</v>
      </c>
      <c r="E27" s="34">
        <f>'Form Sh'!F603</f>
        <v>0</v>
      </c>
      <c r="F27" s="10">
        <f>'Form Sh'!S603</f>
        <v>0</v>
      </c>
      <c r="G27" s="93"/>
    </row>
    <row r="28" spans="1:17" ht="45" x14ac:dyDescent="0.25">
      <c r="A28" s="10">
        <v>17</v>
      </c>
      <c r="B28" s="52" t="s">
        <v>675</v>
      </c>
      <c r="C28" s="173" t="s">
        <v>757</v>
      </c>
      <c r="D28" s="10" t="s">
        <v>283</v>
      </c>
      <c r="E28" s="34">
        <f>'Form Sh'!F604</f>
        <v>0</v>
      </c>
      <c r="F28" s="10">
        <f>'Form Sh'!S604</f>
        <v>0</v>
      </c>
      <c r="G28" s="93"/>
    </row>
    <row r="29" spans="1:17" x14ac:dyDescent="0.25">
      <c r="A29" s="10">
        <v>18</v>
      </c>
      <c r="B29" s="52" t="s">
        <v>295</v>
      </c>
      <c r="C29" s="173" t="s">
        <v>758</v>
      </c>
      <c r="D29" s="10" t="s">
        <v>108</v>
      </c>
      <c r="E29" s="53">
        <f>'Form Sh'!K67</f>
        <v>0</v>
      </c>
      <c r="F29" s="53">
        <f>'Form Sh'!S67</f>
        <v>0</v>
      </c>
      <c r="G29" s="11"/>
    </row>
    <row r="30" spans="1:17" s="42" customFormat="1" x14ac:dyDescent="0.25">
      <c r="A30" s="39"/>
      <c r="B30" s="86"/>
      <c r="C30" s="214"/>
      <c r="D30" s="20"/>
      <c r="E30" s="89"/>
      <c r="F30" s="41"/>
      <c r="G30" s="40"/>
      <c r="K30" s="56"/>
      <c r="L30" s="56"/>
      <c r="M30" s="56"/>
      <c r="N30" s="56"/>
      <c r="O30" s="56"/>
      <c r="P30" s="56"/>
    </row>
    <row r="31" spans="1:17" s="42" customFormat="1" ht="25.5" customHeight="1" x14ac:dyDescent="0.25">
      <c r="A31" s="43">
        <v>19</v>
      </c>
      <c r="B31" s="87" t="s">
        <v>674</v>
      </c>
      <c r="C31" s="215" t="s">
        <v>760</v>
      </c>
      <c r="D31" s="10" t="s">
        <v>283</v>
      </c>
      <c r="E31" s="36">
        <f>(E24+E25+E27)*E29</f>
        <v>0</v>
      </c>
      <c r="F31" s="51">
        <f>(F24+F27)*F29</f>
        <v>0</v>
      </c>
      <c r="G31" s="44"/>
      <c r="K31" s="56"/>
      <c r="L31" s="56"/>
      <c r="M31" s="56"/>
      <c r="N31" s="56"/>
      <c r="O31" s="56"/>
      <c r="P31" s="56"/>
    </row>
    <row r="32" spans="1:17" s="42" customFormat="1" ht="24" x14ac:dyDescent="0.25">
      <c r="A32" s="43">
        <v>20</v>
      </c>
      <c r="B32" s="87" t="s">
        <v>296</v>
      </c>
      <c r="C32" s="215" t="s">
        <v>761</v>
      </c>
      <c r="D32" s="10" t="s">
        <v>283</v>
      </c>
      <c r="E32" s="36">
        <f>E26+E28+E23</f>
        <v>0</v>
      </c>
      <c r="F32" s="51">
        <f>F28</f>
        <v>0</v>
      </c>
      <c r="G32" s="44"/>
      <c r="K32" s="56"/>
      <c r="L32" s="56"/>
      <c r="M32" s="56"/>
      <c r="N32" s="56"/>
      <c r="O32" s="56"/>
      <c r="P32" s="56"/>
    </row>
    <row r="33" spans="1:16" s="48" customFormat="1" ht="18" customHeight="1" x14ac:dyDescent="0.25">
      <c r="A33" s="45">
        <v>21</v>
      </c>
      <c r="B33" s="46" t="s">
        <v>297</v>
      </c>
      <c r="C33" s="216" t="s">
        <v>762</v>
      </c>
      <c r="D33" s="92" t="s">
        <v>283</v>
      </c>
      <c r="E33" s="90">
        <f>IF(AND(E21="Yes", F21="Yes"), SUM(E31:E32)-SUM(F31:F32),0)</f>
        <v>0</v>
      </c>
      <c r="F33" s="45"/>
      <c r="G33" s="47"/>
      <c r="K33" s="57"/>
      <c r="L33" s="57"/>
      <c r="M33" s="57"/>
      <c r="N33" s="57"/>
      <c r="O33" s="57"/>
      <c r="P33" s="57"/>
    </row>
  </sheetData>
  <sheetProtection password="F43B" sheet="1" objects="1" scenarios="1"/>
  <mergeCells count="13">
    <mergeCell ref="A21:D21"/>
    <mergeCell ref="A1:Q1"/>
    <mergeCell ref="A2:B2"/>
    <mergeCell ref="E3:G3"/>
    <mergeCell ref="H3:J3"/>
    <mergeCell ref="A3:A4"/>
    <mergeCell ref="B3:B4"/>
    <mergeCell ref="C3:C4"/>
    <mergeCell ref="D3:D4"/>
    <mergeCell ref="C2:Q2"/>
    <mergeCell ref="K3:M3"/>
    <mergeCell ref="Q3:Q4"/>
    <mergeCell ref="N3:P3"/>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7"/>
  <sheetViews>
    <sheetView zoomScale="89" zoomScaleNormal="89" workbookViewId="0">
      <pane xSplit="4" ySplit="6" topLeftCell="E7" activePane="bottomRight" state="frozen"/>
      <selection pane="topRight" activeCell="E1" sqref="E1"/>
      <selection pane="bottomLeft" activeCell="A4" sqref="A4"/>
      <selection pane="bottomRight" activeCell="G8" sqref="G8"/>
    </sheetView>
  </sheetViews>
  <sheetFormatPr defaultColWidth="8.85546875" defaultRowHeight="15" x14ac:dyDescent="0.25"/>
  <cols>
    <col min="1" max="1" width="7" style="16" customWidth="1"/>
    <col min="2" max="2" width="39.85546875" style="17" customWidth="1"/>
    <col min="3" max="3" width="28.7109375" style="165" customWidth="1"/>
    <col min="4" max="4" width="12.85546875" style="16" customWidth="1"/>
    <col min="5" max="6" width="14.85546875" style="16" customWidth="1"/>
    <col min="7" max="8" width="15.140625" style="16" customWidth="1"/>
    <col min="9" max="10" width="14" style="16" customWidth="1"/>
    <col min="11" max="12" width="14.5703125" style="16" customWidth="1"/>
    <col min="13" max="14" width="13.7109375" style="16" customWidth="1"/>
    <col min="15" max="15" width="34.5703125" style="16" customWidth="1"/>
    <col min="16" max="16384" width="8.85546875" style="16"/>
  </cols>
  <sheetData>
    <row r="1" spans="1:15" ht="26.25" x14ac:dyDescent="0.4">
      <c r="A1" s="697" t="s">
        <v>841</v>
      </c>
      <c r="B1" s="698"/>
      <c r="C1" s="698"/>
      <c r="D1" s="698"/>
      <c r="E1" s="698"/>
      <c r="F1" s="698"/>
      <c r="G1" s="698"/>
      <c r="H1" s="698"/>
      <c r="I1" s="698"/>
      <c r="J1" s="698"/>
      <c r="K1" s="698"/>
      <c r="L1" s="698"/>
      <c r="M1" s="698"/>
      <c r="N1" s="698"/>
      <c r="O1" s="698"/>
    </row>
    <row r="2" spans="1:15" ht="18.75" x14ac:dyDescent="0.25">
      <c r="A2" s="654" t="s">
        <v>156</v>
      </c>
      <c r="B2" s="656"/>
      <c r="C2" s="699" t="str">
        <f>'General Information'!C4</f>
        <v>NTPC - Ramagundam</v>
      </c>
      <c r="D2" s="700"/>
      <c r="E2" s="700"/>
      <c r="F2" s="700"/>
      <c r="G2" s="700"/>
      <c r="H2" s="700"/>
      <c r="I2" s="700"/>
      <c r="J2" s="700"/>
      <c r="K2" s="700"/>
      <c r="L2" s="700"/>
      <c r="M2" s="700"/>
      <c r="N2" s="700"/>
      <c r="O2" s="701"/>
    </row>
    <row r="3" spans="1:15" ht="18.75" x14ac:dyDescent="0.3">
      <c r="A3" s="183" t="s">
        <v>2</v>
      </c>
      <c r="B3" s="184"/>
      <c r="C3" s="620" t="str">
        <f>'General Information'!D7</f>
        <v>Gas Turbine (Open Cycle)</v>
      </c>
      <c r="D3" s="620"/>
      <c r="E3" s="184"/>
      <c r="F3" s="184"/>
      <c r="G3" s="184"/>
      <c r="H3" s="184"/>
      <c r="I3" s="75"/>
      <c r="J3" s="75"/>
      <c r="K3" s="75"/>
      <c r="L3" s="75"/>
      <c r="M3" s="75"/>
      <c r="N3" s="75"/>
      <c r="O3" s="76"/>
    </row>
    <row r="4" spans="1:15" ht="18.75" x14ac:dyDescent="0.3">
      <c r="A4" s="673" t="s">
        <v>873</v>
      </c>
      <c r="B4" s="674"/>
      <c r="C4" s="674"/>
      <c r="D4" s="702"/>
      <c r="E4" s="193" t="str">
        <f>'Form Sh'!F613</f>
        <v>Yes</v>
      </c>
      <c r="F4" s="193" t="str">
        <f>'Form Sh'!S613</f>
        <v>Yes</v>
      </c>
      <c r="G4" s="184"/>
      <c r="H4" s="184"/>
      <c r="I4" s="75"/>
      <c r="J4" s="75"/>
      <c r="K4" s="75"/>
      <c r="L4" s="75"/>
      <c r="M4" s="75"/>
      <c r="N4" s="75"/>
      <c r="O4" s="76"/>
    </row>
    <row r="5" spans="1:15" ht="28.5" customHeight="1" x14ac:dyDescent="0.25">
      <c r="A5" s="669" t="s">
        <v>139</v>
      </c>
      <c r="B5" s="669" t="s">
        <v>128</v>
      </c>
      <c r="C5" s="671" t="s">
        <v>173</v>
      </c>
      <c r="D5" s="669" t="s">
        <v>147</v>
      </c>
      <c r="E5" s="659" t="s">
        <v>31</v>
      </c>
      <c r="F5" s="660"/>
      <c r="G5" s="659" t="s">
        <v>33</v>
      </c>
      <c r="H5" s="660"/>
      <c r="I5" s="659" t="s">
        <v>35</v>
      </c>
      <c r="J5" s="660"/>
      <c r="K5" s="659" t="s">
        <v>37</v>
      </c>
      <c r="L5" s="660"/>
      <c r="M5" s="659" t="s">
        <v>39</v>
      </c>
      <c r="N5" s="660"/>
      <c r="O5" s="158" t="s">
        <v>52</v>
      </c>
    </row>
    <row r="6" spans="1:15" s="226" customFormat="1" x14ac:dyDescent="0.25">
      <c r="A6" s="670"/>
      <c r="B6" s="670"/>
      <c r="C6" s="672"/>
      <c r="D6" s="670"/>
      <c r="E6" s="223" t="s">
        <v>301</v>
      </c>
      <c r="F6" s="224" t="s">
        <v>302</v>
      </c>
      <c r="G6" s="223" t="s">
        <v>301</v>
      </c>
      <c r="H6" s="224" t="s">
        <v>302</v>
      </c>
      <c r="I6" s="223" t="s">
        <v>301</v>
      </c>
      <c r="J6" s="224" t="s">
        <v>302</v>
      </c>
      <c r="K6" s="223" t="s">
        <v>301</v>
      </c>
      <c r="L6" s="224" t="s">
        <v>302</v>
      </c>
      <c r="M6" s="223" t="s">
        <v>301</v>
      </c>
      <c r="N6" s="224" t="s">
        <v>302</v>
      </c>
      <c r="O6" s="225"/>
    </row>
    <row r="7" spans="1:15" ht="15.75" customHeight="1" x14ac:dyDescent="0.25">
      <c r="A7" s="12">
        <v>1</v>
      </c>
      <c r="B7" s="15" t="str">
        <f>IF(OR($C$3="Gas Turbine (Open Cycle)",$C$3="Combined Cycle Gas Turbine (CCGT)"),"Module Capacity","Unit Capacity")</f>
        <v>Module Capacity</v>
      </c>
      <c r="C7" s="162" t="s">
        <v>721</v>
      </c>
      <c r="D7" s="12" t="s">
        <v>28</v>
      </c>
      <c r="E7" s="204">
        <f>'Form Sh'!E18</f>
        <v>0</v>
      </c>
      <c r="F7" s="204">
        <f>'Form Sh'!E18</f>
        <v>0</v>
      </c>
      <c r="G7" s="204">
        <f>'Form Sh'!E19</f>
        <v>0</v>
      </c>
      <c r="H7" s="204">
        <f>'Form Sh'!E19</f>
        <v>0</v>
      </c>
      <c r="I7" s="204">
        <f>'Form Sh'!E20</f>
        <v>0</v>
      </c>
      <c r="J7" s="204">
        <f>'Form Sh'!E20</f>
        <v>0</v>
      </c>
      <c r="K7" s="204">
        <f>'Form Sh'!E21</f>
        <v>0</v>
      </c>
      <c r="L7" s="204">
        <f>'Form Sh'!E21</f>
        <v>0</v>
      </c>
      <c r="M7" s="204">
        <f>'Form Sh'!E18</f>
        <v>0</v>
      </c>
      <c r="N7" s="204">
        <f>'Form Sh'!E18</f>
        <v>0</v>
      </c>
      <c r="O7" s="12"/>
    </row>
    <row r="8" spans="1:15" ht="30" x14ac:dyDescent="0.25">
      <c r="A8" s="12">
        <v>2</v>
      </c>
      <c r="B8" s="15" t="s">
        <v>875</v>
      </c>
      <c r="C8" s="162" t="s">
        <v>721</v>
      </c>
      <c r="D8" s="12" t="s">
        <v>108</v>
      </c>
      <c r="E8" s="205">
        <f>IF('Form Sh'!H18=0,'Form Sh'!K18,'Form Sh'!H18)</f>
        <v>0</v>
      </c>
      <c r="F8" s="205">
        <f>E8</f>
        <v>0</v>
      </c>
      <c r="G8" s="205">
        <f>IF('Form Sh'!H19=0,'Form Sh'!K19,'Form Sh'!H19)</f>
        <v>0</v>
      </c>
      <c r="H8" s="205">
        <f>G8</f>
        <v>0</v>
      </c>
      <c r="I8" s="205">
        <f>IF('Form Sh'!H20=0,'Form Sh'!K20,'Form Sh'!H20)</f>
        <v>0</v>
      </c>
      <c r="J8" s="205">
        <f>I8</f>
        <v>0</v>
      </c>
      <c r="K8" s="205">
        <f>IF('Form Sh'!H21=0,'Form Sh'!K21,'Form Sh'!H21)</f>
        <v>0</v>
      </c>
      <c r="L8" s="205">
        <f>K8</f>
        <v>0</v>
      </c>
      <c r="M8" s="205">
        <f>IF('Form Sh'!H22=0,'Form Sh'!K22,'Form Sh'!H22)</f>
        <v>0</v>
      </c>
      <c r="N8" s="205">
        <f>M8</f>
        <v>0</v>
      </c>
      <c r="O8" s="83"/>
    </row>
    <row r="9" spans="1:15" ht="29.45" customHeight="1" x14ac:dyDescent="0.25">
      <c r="A9" s="12">
        <v>3</v>
      </c>
      <c r="B9" s="15" t="s">
        <v>866</v>
      </c>
      <c r="C9" s="162" t="s">
        <v>844</v>
      </c>
      <c r="D9" s="12" t="s">
        <v>108</v>
      </c>
      <c r="E9" s="204">
        <f>IF('Form Sh'!H35=0,'Form Sh'!K35,'Form Sh'!H35)</f>
        <v>0</v>
      </c>
      <c r="F9" s="204">
        <f>E9</f>
        <v>0</v>
      </c>
      <c r="G9" s="204">
        <f>IF('Form Sh'!H36=0,'Form Sh'!K36,'Form Sh'!H36)</f>
        <v>0</v>
      </c>
      <c r="H9" s="204">
        <f>G9</f>
        <v>0</v>
      </c>
      <c r="I9" s="204">
        <f>IF('Form Sh'!H37=0,'Form Sh'!K37,'Form Sh'!H37)</f>
        <v>0</v>
      </c>
      <c r="J9" s="204">
        <f>I9</f>
        <v>0</v>
      </c>
      <c r="K9" s="204">
        <f>IF('Form Sh'!H38=0,'Form Sh'!K38,'Form Sh'!H38)</f>
        <v>0</v>
      </c>
      <c r="L9" s="204">
        <f>K9</f>
        <v>0</v>
      </c>
      <c r="M9" s="204">
        <f>IF('Form Sh'!H39=0,'Form Sh'!K39,'Form Sh'!H39)</f>
        <v>0</v>
      </c>
      <c r="N9" s="204">
        <f>M9</f>
        <v>0</v>
      </c>
      <c r="O9" s="12"/>
    </row>
    <row r="10" spans="1:15" s="19" customFormat="1" ht="45" x14ac:dyDescent="0.25">
      <c r="A10" s="10">
        <v>4</v>
      </c>
      <c r="B10" s="175" t="s">
        <v>876</v>
      </c>
      <c r="C10" s="174" t="s">
        <v>722</v>
      </c>
      <c r="D10" s="10" t="s">
        <v>91</v>
      </c>
      <c r="E10" s="206">
        <f>'Form Sh'!D93+'Form Sh'!G93+'Form Sh'!J93</f>
        <v>0</v>
      </c>
      <c r="F10" s="206">
        <f>'Form Sh'!M93+'Form Sh'!P93+'Form Sh'!S93</f>
        <v>0</v>
      </c>
      <c r="G10" s="207">
        <f>'Form Sh'!D94+'Form Sh'!G94+'Form Sh'!J94</f>
        <v>0</v>
      </c>
      <c r="H10" s="207">
        <f>'Form Sh'!M94+'Form Sh'!P94+'Form Sh'!S94</f>
        <v>0</v>
      </c>
      <c r="I10" s="208">
        <f>'Form Sh'!D95+'Form Sh'!G95+'Form Sh'!J95</f>
        <v>0</v>
      </c>
      <c r="J10" s="208">
        <f>'Form Sh'!M95+'Form Sh'!P95+'Form Sh'!S95</f>
        <v>0</v>
      </c>
      <c r="K10" s="208">
        <f>'Form Sh'!D96+'Form Sh'!G96+'Form Sh'!J96</f>
        <v>0</v>
      </c>
      <c r="L10" s="208">
        <f>'Form Sh'!M96+'Form Sh'!P96+'Form Sh'!S96</f>
        <v>0</v>
      </c>
      <c r="M10" s="208">
        <f>'Form Sh'!D97+'Form Sh'!G97+'Form Sh'!J97</f>
        <v>0</v>
      </c>
      <c r="N10" s="208">
        <f>'Form Sh'!M97+'Form Sh'!P97+'Form Sh'!S97</f>
        <v>0</v>
      </c>
      <c r="O10" s="10"/>
    </row>
    <row r="11" spans="1:15" s="19" customFormat="1" ht="42.6" customHeight="1" x14ac:dyDescent="0.25">
      <c r="A11" s="10">
        <v>5</v>
      </c>
      <c r="B11" s="175" t="s">
        <v>850</v>
      </c>
      <c r="C11" s="174" t="s">
        <v>843</v>
      </c>
      <c r="D11" s="10" t="s">
        <v>91</v>
      </c>
      <c r="E11" s="206">
        <f>'Form Sh'!F93+'Form Sh'!I93+'Form Sh'!L93</f>
        <v>0</v>
      </c>
      <c r="F11" s="206">
        <f>'Form Sh'!O93+'Form Sh'!R93+'Form Sh'!U93</f>
        <v>0</v>
      </c>
      <c r="G11" s="206">
        <f>'Form Sh'!F94+'Form Sh'!I94+'Form Sh'!L94</f>
        <v>0</v>
      </c>
      <c r="H11" s="206">
        <f>'Form Sh'!O94+'Form Sh'!R94+'Form Sh'!U94</f>
        <v>0</v>
      </c>
      <c r="I11" s="206">
        <f>'Form Sh'!F95+'Form Sh'!I95+'Form Sh'!L95</f>
        <v>0</v>
      </c>
      <c r="J11" s="206">
        <f>'Form Sh'!O95+'Form Sh'!R95+'Form Sh'!U95</f>
        <v>0</v>
      </c>
      <c r="K11" s="206">
        <f>'Form Sh'!F96+'Form Sh'!I96+'Form Sh'!L96</f>
        <v>0</v>
      </c>
      <c r="L11" s="206">
        <f>'Form Sh'!O96+'Form Sh'!R96+'Form Sh'!U96</f>
        <v>0</v>
      </c>
      <c r="M11" s="206">
        <f>'Form Sh'!F97+'Form Sh'!I97+'Form Sh'!L97</f>
        <v>0</v>
      </c>
      <c r="N11" s="206">
        <f>'Form Sh'!O97+'Form Sh'!R97+'Form Sh'!U97</f>
        <v>0</v>
      </c>
      <c r="O11" s="10"/>
    </row>
    <row r="12" spans="1:15" x14ac:dyDescent="0.25">
      <c r="A12" s="24"/>
      <c r="B12" s="49"/>
      <c r="C12" s="163"/>
      <c r="D12" s="24"/>
      <c r="E12" s="209"/>
      <c r="F12" s="209"/>
      <c r="G12" s="209"/>
      <c r="H12" s="209"/>
      <c r="I12" s="209"/>
      <c r="J12" s="209"/>
      <c r="K12" s="209"/>
      <c r="L12" s="209"/>
      <c r="M12" s="209"/>
      <c r="N12" s="209" t="s">
        <v>842</v>
      </c>
      <c r="O12" s="24"/>
    </row>
    <row r="13" spans="1:15" x14ac:dyDescent="0.25">
      <c r="A13" s="12">
        <v>6</v>
      </c>
      <c r="B13" s="15" t="s">
        <v>410</v>
      </c>
      <c r="C13" s="162" t="s">
        <v>845</v>
      </c>
      <c r="D13" s="12" t="s">
        <v>91</v>
      </c>
      <c r="E13" s="85">
        <f>E10+E11</f>
        <v>0</v>
      </c>
      <c r="F13" s="85">
        <f>F10+F11</f>
        <v>0</v>
      </c>
      <c r="G13" s="85">
        <f t="shared" ref="G13:H13" si="0">G10+G11</f>
        <v>0</v>
      </c>
      <c r="H13" s="85">
        <f t="shared" si="0"/>
        <v>0</v>
      </c>
      <c r="I13" s="85">
        <f t="shared" ref="I13:N13" si="1">I10+I11</f>
        <v>0</v>
      </c>
      <c r="J13" s="85">
        <f t="shared" si="1"/>
        <v>0</v>
      </c>
      <c r="K13" s="85">
        <f t="shared" si="1"/>
        <v>0</v>
      </c>
      <c r="L13" s="85">
        <f t="shared" si="1"/>
        <v>0</v>
      </c>
      <c r="M13" s="85">
        <f t="shared" si="1"/>
        <v>0</v>
      </c>
      <c r="N13" s="85">
        <f t="shared" si="1"/>
        <v>0</v>
      </c>
      <c r="O13" s="12"/>
    </row>
    <row r="14" spans="1:15" x14ac:dyDescent="0.25">
      <c r="A14" s="12">
        <v>7</v>
      </c>
      <c r="B14" s="15" t="s">
        <v>867</v>
      </c>
      <c r="C14" s="162" t="s">
        <v>846</v>
      </c>
      <c r="D14" s="12" t="s">
        <v>108</v>
      </c>
      <c r="E14" s="85">
        <f t="shared" ref="E14:F14" si="2">IFERROR((E8*E10+E9*E11)/(E10+E11),0)</f>
        <v>0</v>
      </c>
      <c r="F14" s="85">
        <f t="shared" si="2"/>
        <v>0</v>
      </c>
      <c r="G14" s="85">
        <f>IFERROR((G8*G10+G9*G11)/(G10+G11),0)</f>
        <v>0</v>
      </c>
      <c r="H14" s="85">
        <f>IFERROR((H8*H10+H9*H11)/(H10+H11),0)</f>
        <v>0</v>
      </c>
      <c r="I14" s="85">
        <f t="shared" ref="I14:N14" si="3">IFERROR((I8*I10+I9*I11)/(I10+I11),0)</f>
        <v>0</v>
      </c>
      <c r="J14" s="85">
        <f t="shared" si="3"/>
        <v>0</v>
      </c>
      <c r="K14" s="85">
        <f t="shared" si="3"/>
        <v>0</v>
      </c>
      <c r="L14" s="85">
        <f t="shared" si="3"/>
        <v>0</v>
      </c>
      <c r="M14" s="85">
        <f t="shared" si="3"/>
        <v>0</v>
      </c>
      <c r="N14" s="85">
        <f t="shared" si="3"/>
        <v>0</v>
      </c>
      <c r="O14" s="12"/>
    </row>
    <row r="15" spans="1:15" ht="30" x14ac:dyDescent="0.25">
      <c r="A15" s="12">
        <v>8</v>
      </c>
      <c r="B15" s="15" t="s">
        <v>409</v>
      </c>
      <c r="C15" s="162" t="s">
        <v>847</v>
      </c>
      <c r="D15" s="12" t="s">
        <v>108</v>
      </c>
      <c r="E15" s="657">
        <f>E14-F14</f>
        <v>0</v>
      </c>
      <c r="F15" s="658"/>
      <c r="G15" s="210">
        <f t="shared" ref="G15" si="4">G14-H14</f>
        <v>0</v>
      </c>
      <c r="H15" s="211"/>
      <c r="I15" s="210">
        <f t="shared" ref="I15" si="5">I14-J14</f>
        <v>0</v>
      </c>
      <c r="J15" s="211"/>
      <c r="K15" s="210">
        <f t="shared" ref="K15" si="6">K14-L14</f>
        <v>0</v>
      </c>
      <c r="L15" s="211"/>
      <c r="M15" s="210">
        <f t="shared" ref="M15" si="7">M14-N14</f>
        <v>0</v>
      </c>
      <c r="N15" s="211"/>
      <c r="O15" s="12"/>
    </row>
    <row r="16" spans="1:15" ht="30" x14ac:dyDescent="0.25">
      <c r="A16" s="12">
        <v>9</v>
      </c>
      <c r="B16" s="15" t="s">
        <v>655</v>
      </c>
      <c r="C16" s="162" t="s">
        <v>848</v>
      </c>
      <c r="D16" s="12" t="s">
        <v>283</v>
      </c>
      <c r="E16" s="663">
        <f>E15*E13</f>
        <v>0</v>
      </c>
      <c r="F16" s="664"/>
      <c r="G16" s="197">
        <f t="shared" ref="G16" si="8">G15*G13</f>
        <v>0</v>
      </c>
      <c r="H16" s="198"/>
      <c r="I16" s="197">
        <f t="shared" ref="I16" si="9">I15*I13</f>
        <v>0</v>
      </c>
      <c r="J16" s="198"/>
      <c r="K16" s="197">
        <f t="shared" ref="K16" si="10">K15*K13</f>
        <v>0</v>
      </c>
      <c r="L16" s="198"/>
      <c r="M16" s="197">
        <f t="shared" ref="M16" si="11">M15*M13</f>
        <v>0</v>
      </c>
      <c r="N16" s="198"/>
      <c r="O16" s="12"/>
    </row>
    <row r="17" spans="1:15" s="32" customFormat="1" ht="30" x14ac:dyDescent="0.25">
      <c r="A17" s="31">
        <v>10</v>
      </c>
      <c r="B17" s="27" t="s">
        <v>656</v>
      </c>
      <c r="C17" s="164" t="s">
        <v>849</v>
      </c>
      <c r="D17" s="31" t="s">
        <v>283</v>
      </c>
      <c r="E17" s="695">
        <f>SUM(E16:N16)</f>
        <v>0</v>
      </c>
      <c r="F17" s="696"/>
      <c r="G17" s="212"/>
      <c r="H17" s="212"/>
      <c r="I17" s="212"/>
      <c r="J17" s="212"/>
      <c r="K17" s="212"/>
      <c r="L17" s="212"/>
      <c r="M17" s="212"/>
      <c r="N17" s="212"/>
      <c r="O17" s="74"/>
    </row>
  </sheetData>
  <sheetProtection password="F43B" sheet="1" objects="1" scenarios="1"/>
  <mergeCells count="17">
    <mergeCell ref="A4:D4"/>
    <mergeCell ref="C3:D3"/>
    <mergeCell ref="E17:F17"/>
    <mergeCell ref="A1:O1"/>
    <mergeCell ref="A2:B2"/>
    <mergeCell ref="E16:F16"/>
    <mergeCell ref="E15:F15"/>
    <mergeCell ref="I5:J5"/>
    <mergeCell ref="K5:L5"/>
    <mergeCell ref="M5:N5"/>
    <mergeCell ref="A5:A6"/>
    <mergeCell ref="B5:B6"/>
    <mergeCell ref="C5:C6"/>
    <mergeCell ref="D5:D6"/>
    <mergeCell ref="E5:F5"/>
    <mergeCell ref="G5:H5"/>
    <mergeCell ref="C2:O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5"/>
  <sheetViews>
    <sheetView zoomScale="85" zoomScaleNormal="85" workbookViewId="0">
      <selection activeCell="E7" sqref="E7"/>
    </sheetView>
  </sheetViews>
  <sheetFormatPr defaultColWidth="8.85546875" defaultRowHeight="15" x14ac:dyDescent="0.25"/>
  <cols>
    <col min="1" max="1" width="5.42578125" style="19" bestFit="1" customWidth="1"/>
    <col min="2" max="2" width="38.140625" style="18" customWidth="1"/>
    <col min="3" max="3" width="38.7109375" style="168" bestFit="1" customWidth="1"/>
    <col min="4" max="4" width="7.7109375" style="19" customWidth="1"/>
    <col min="5" max="5" width="17.140625" style="19" customWidth="1"/>
    <col min="6" max="6" width="15.85546875" style="19" customWidth="1"/>
    <col min="7" max="7" width="22.28515625" style="18" customWidth="1"/>
    <col min="8" max="16384" width="8.85546875" style="18"/>
  </cols>
  <sheetData>
    <row r="1" spans="1:9" ht="26.25" x14ac:dyDescent="0.4">
      <c r="A1" s="679" t="s">
        <v>215</v>
      </c>
      <c r="B1" s="680"/>
      <c r="C1" s="680"/>
      <c r="D1" s="680"/>
      <c r="E1" s="680"/>
      <c r="F1" s="680"/>
      <c r="G1" s="680"/>
    </row>
    <row r="2" spans="1:9" ht="18.75" x14ac:dyDescent="0.25">
      <c r="A2" s="688" t="s">
        <v>156</v>
      </c>
      <c r="B2" s="689"/>
      <c r="C2" s="667" t="str">
        <f>'General Information'!C4</f>
        <v>NTPC - Ramagundam</v>
      </c>
      <c r="D2" s="668"/>
      <c r="E2" s="668"/>
      <c r="F2" s="668"/>
      <c r="G2" s="703"/>
    </row>
    <row r="3" spans="1:9" s="235" customFormat="1" ht="35.25" customHeight="1" x14ac:dyDescent="0.25">
      <c r="A3" s="232" t="s">
        <v>139</v>
      </c>
      <c r="B3" s="233" t="s">
        <v>128</v>
      </c>
      <c r="C3" s="234" t="s">
        <v>173</v>
      </c>
      <c r="D3" s="232" t="s">
        <v>147</v>
      </c>
      <c r="E3" s="225" t="s">
        <v>176</v>
      </c>
      <c r="F3" s="225" t="s">
        <v>175</v>
      </c>
      <c r="G3" s="233" t="s">
        <v>52</v>
      </c>
    </row>
    <row r="4" spans="1:9" ht="27" customHeight="1" x14ac:dyDescent="0.25">
      <c r="A4" s="10">
        <v>1</v>
      </c>
      <c r="B4" s="11" t="s">
        <v>197</v>
      </c>
      <c r="C4" s="173" t="s">
        <v>714</v>
      </c>
      <c r="D4" s="10" t="s">
        <v>28</v>
      </c>
      <c r="E4" s="12">
        <f>'Form Sh'!F76</f>
        <v>0</v>
      </c>
      <c r="F4" s="12">
        <f>'Form Sh'!M8</f>
        <v>2600</v>
      </c>
      <c r="G4" s="11"/>
    </row>
    <row r="5" spans="1:9" x14ac:dyDescent="0.25">
      <c r="A5" s="10">
        <v>2</v>
      </c>
      <c r="B5" s="15" t="s">
        <v>121</v>
      </c>
      <c r="C5" s="88" t="s">
        <v>715</v>
      </c>
      <c r="D5" s="10"/>
      <c r="E5" s="35">
        <f>'Form Sh'!F78</f>
        <v>1</v>
      </c>
      <c r="F5" s="35">
        <f>'Form Sh'!M78</f>
        <v>1</v>
      </c>
      <c r="G5" s="23"/>
    </row>
    <row r="6" spans="1:9" ht="45" x14ac:dyDescent="0.25">
      <c r="A6" s="10">
        <v>3</v>
      </c>
      <c r="B6" s="15" t="s">
        <v>200</v>
      </c>
      <c r="C6" s="88" t="s">
        <v>716</v>
      </c>
      <c r="D6" s="10" t="s">
        <v>28</v>
      </c>
      <c r="E6" s="25">
        <f>'Form Sh'!K539</f>
        <v>0</v>
      </c>
      <c r="F6" s="25">
        <f>'Form Sh'!S539</f>
        <v>0</v>
      </c>
      <c r="G6" s="11"/>
    </row>
    <row r="7" spans="1:9" ht="30" x14ac:dyDescent="0.25">
      <c r="A7" s="10">
        <v>4</v>
      </c>
      <c r="B7" s="15" t="s">
        <v>201</v>
      </c>
      <c r="C7" s="88" t="s">
        <v>716</v>
      </c>
      <c r="D7" s="10" t="s">
        <v>196</v>
      </c>
      <c r="E7" s="25">
        <f>'Form Sh'!L539</f>
        <v>0</v>
      </c>
      <c r="F7" s="25">
        <f>'Form Sh'!T539</f>
        <v>0</v>
      </c>
      <c r="G7" s="11"/>
    </row>
    <row r="8" spans="1:9" ht="30" x14ac:dyDescent="0.25">
      <c r="A8" s="10">
        <v>5</v>
      </c>
      <c r="B8" s="15" t="s">
        <v>202</v>
      </c>
      <c r="C8" s="88" t="s">
        <v>716</v>
      </c>
      <c r="D8" s="10" t="s">
        <v>28</v>
      </c>
      <c r="E8" s="25">
        <f>'Form Sh'!I539</f>
        <v>0</v>
      </c>
      <c r="F8" s="25">
        <f>'Form Sh'!Q539</f>
        <v>0</v>
      </c>
      <c r="G8" s="11"/>
    </row>
    <row r="9" spans="1:9" ht="30" x14ac:dyDescent="0.25">
      <c r="A9" s="10">
        <v>6</v>
      </c>
      <c r="B9" s="15" t="s">
        <v>203</v>
      </c>
      <c r="C9" s="88" t="s">
        <v>716</v>
      </c>
      <c r="D9" s="10" t="s">
        <v>196</v>
      </c>
      <c r="E9" s="25">
        <f>'Form Sh'!J539</f>
        <v>0</v>
      </c>
      <c r="F9" s="25">
        <f>'Form Sh'!R539</f>
        <v>0</v>
      </c>
      <c r="G9" s="11"/>
    </row>
    <row r="10" spans="1:9" x14ac:dyDescent="0.25">
      <c r="A10" s="20"/>
      <c r="B10" s="49"/>
      <c r="C10" s="166"/>
      <c r="D10" s="20"/>
      <c r="E10" s="50"/>
      <c r="F10" s="20"/>
      <c r="G10" s="21"/>
    </row>
    <row r="11" spans="1:9" x14ac:dyDescent="0.25">
      <c r="A11" s="10">
        <v>7</v>
      </c>
      <c r="B11" s="15" t="s">
        <v>198</v>
      </c>
      <c r="C11" s="88" t="s">
        <v>717</v>
      </c>
      <c r="D11" s="10" t="s">
        <v>196</v>
      </c>
      <c r="E11" s="25">
        <f>8760*E5-E7-E9</f>
        <v>8760</v>
      </c>
      <c r="F11" s="25">
        <f>8760*F5-F7-F9</f>
        <v>8760</v>
      </c>
      <c r="G11" s="11"/>
    </row>
    <row r="12" spans="1:9" ht="30" x14ac:dyDescent="0.25">
      <c r="A12" s="10">
        <v>8</v>
      </c>
      <c r="B12" s="15" t="s">
        <v>199</v>
      </c>
      <c r="C12" s="93" t="s">
        <v>718</v>
      </c>
      <c r="D12" s="10" t="s">
        <v>28</v>
      </c>
      <c r="E12" s="25">
        <f>(E4*E11+E6*E7+E8*E9)/(E7+E9+E11)</f>
        <v>0</v>
      </c>
      <c r="F12" s="25">
        <f>(F4*F11+F6*F7+F8*F9)/(F7+F9+F11)</f>
        <v>2600</v>
      </c>
      <c r="G12" s="11"/>
    </row>
    <row r="13" spans="1:9" s="30" customFormat="1" x14ac:dyDescent="0.25">
      <c r="A13" s="10">
        <v>9</v>
      </c>
      <c r="B13" s="27" t="s">
        <v>505</v>
      </c>
      <c r="C13" s="167" t="s">
        <v>719</v>
      </c>
      <c r="D13" s="26" t="s">
        <v>62</v>
      </c>
      <c r="E13" s="29">
        <f>IFERROR(E12*100/E4,0)</f>
        <v>0</v>
      </c>
      <c r="F13" s="29">
        <f>IFERROR(F12*100/F4,0)</f>
        <v>100</v>
      </c>
      <c r="G13" s="28"/>
      <c r="I13" s="37"/>
    </row>
    <row r="14" spans="1:9" ht="30" x14ac:dyDescent="0.25">
      <c r="A14" s="10">
        <v>10</v>
      </c>
      <c r="B14" s="15" t="s">
        <v>1030</v>
      </c>
      <c r="C14" s="93" t="s">
        <v>1031</v>
      </c>
      <c r="D14" s="10" t="s">
        <v>28</v>
      </c>
      <c r="E14" s="25">
        <f>(E4*E11+E6*E7+E4*E9)/(E7+E9+E11)</f>
        <v>0</v>
      </c>
      <c r="F14" s="25">
        <f>(F4*F11+F6*F7+F4*F9)/(F7+F9+F11)</f>
        <v>2600</v>
      </c>
      <c r="G14" s="11"/>
    </row>
    <row r="15" spans="1:9" s="30" customFormat="1" x14ac:dyDescent="0.25">
      <c r="A15" s="10">
        <v>11</v>
      </c>
      <c r="B15" s="27" t="s">
        <v>504</v>
      </c>
      <c r="C15" s="167" t="s">
        <v>720</v>
      </c>
      <c r="D15" s="26" t="s">
        <v>62</v>
      </c>
      <c r="E15" s="29">
        <f>IFERROR(E14*100/E4,0)</f>
        <v>0</v>
      </c>
      <c r="F15" s="29">
        <f>IFERROR(F14*100/F4,0)</f>
        <v>100</v>
      </c>
      <c r="G15" s="28"/>
      <c r="I15" s="37"/>
    </row>
  </sheetData>
  <sheetProtection password="F43B" sheet="1" objects="1" scenarios="1"/>
  <mergeCells count="3">
    <mergeCell ref="A2:B2"/>
    <mergeCell ref="A1:G1"/>
    <mergeCell ref="C2:G2"/>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workbookViewId="0">
      <selection activeCell="Q17" sqref="Q17"/>
    </sheetView>
  </sheetViews>
  <sheetFormatPr defaultRowHeight="15" x14ac:dyDescent="0.25"/>
  <cols>
    <col min="3" max="3" width="11" customWidth="1"/>
    <col min="4" max="4" width="10.42578125" customWidth="1"/>
  </cols>
  <sheetData>
    <row r="1" spans="1:4" x14ac:dyDescent="0.25">
      <c r="B1" s="704"/>
      <c r="C1" s="704"/>
      <c r="D1" s="704"/>
    </row>
    <row r="2" spans="1:4" x14ac:dyDescent="0.25">
      <c r="A2" s="648" t="s">
        <v>322</v>
      </c>
      <c r="B2" s="648"/>
      <c r="C2" s="648"/>
      <c r="D2" s="648"/>
    </row>
    <row r="3" spans="1:4" ht="45" x14ac:dyDescent="0.25">
      <c r="A3" s="21" t="s">
        <v>157</v>
      </c>
      <c r="B3" s="24" t="s">
        <v>158</v>
      </c>
      <c r="C3" s="24" t="s">
        <v>318</v>
      </c>
      <c r="D3" s="63" t="s">
        <v>320</v>
      </c>
    </row>
    <row r="4" spans="1:4" x14ac:dyDescent="0.25">
      <c r="A4" s="10" t="s">
        <v>62</v>
      </c>
      <c r="B4" s="12" t="s">
        <v>28</v>
      </c>
      <c r="C4" s="12" t="s">
        <v>319</v>
      </c>
      <c r="D4" s="52" t="s">
        <v>321</v>
      </c>
    </row>
    <row r="5" spans="1:4" x14ac:dyDescent="0.25">
      <c r="A5" s="13">
        <f t="shared" ref="A5:A12" si="0">B5*100/$B$13</f>
        <v>30.285714285714285</v>
      </c>
      <c r="B5" s="10">
        <v>63.6</v>
      </c>
      <c r="C5" s="64">
        <v>2327.75</v>
      </c>
      <c r="D5" s="65">
        <f t="shared" ref="D5:D12" si="1">0.017*B5^2-6.5974*B5+2684.1</f>
        <v>2333.2696799999999</v>
      </c>
    </row>
    <row r="6" spans="1:4" x14ac:dyDescent="0.25">
      <c r="A6" s="13">
        <f t="shared" si="0"/>
        <v>35.714285714285715</v>
      </c>
      <c r="B6" s="10">
        <v>75</v>
      </c>
      <c r="C6" s="64">
        <v>2292.6</v>
      </c>
      <c r="D6" s="65">
        <f t="shared" si="1"/>
        <v>2284.92</v>
      </c>
    </row>
    <row r="7" spans="1:4" x14ac:dyDescent="0.25">
      <c r="A7" s="13">
        <f t="shared" si="0"/>
        <v>47.61904761904762</v>
      </c>
      <c r="B7" s="10">
        <v>100</v>
      </c>
      <c r="C7" s="64">
        <v>2196</v>
      </c>
      <c r="D7" s="65">
        <f t="shared" si="1"/>
        <v>2194.3599999999997</v>
      </c>
    </row>
    <row r="8" spans="1:4" x14ac:dyDescent="0.25">
      <c r="A8" s="13">
        <f t="shared" si="0"/>
        <v>59.523809523809526</v>
      </c>
      <c r="B8" s="10">
        <v>125</v>
      </c>
      <c r="C8" s="64">
        <v>2116.65</v>
      </c>
      <c r="D8" s="65">
        <f t="shared" si="1"/>
        <v>2125.0499999999997</v>
      </c>
    </row>
    <row r="9" spans="1:4" x14ac:dyDescent="0.25">
      <c r="A9" s="13">
        <f t="shared" si="0"/>
        <v>71.428571428571431</v>
      </c>
      <c r="B9" s="10">
        <v>150</v>
      </c>
      <c r="C9" s="64">
        <v>2074.0500000000002</v>
      </c>
      <c r="D9" s="65">
        <f t="shared" si="1"/>
        <v>2076.9899999999998</v>
      </c>
    </row>
    <row r="10" spans="1:4" x14ac:dyDescent="0.25">
      <c r="A10" s="13">
        <f t="shared" si="0"/>
        <v>83.333333333333329</v>
      </c>
      <c r="B10" s="10">
        <v>175</v>
      </c>
      <c r="C10" s="64">
        <v>2057.4</v>
      </c>
      <c r="D10" s="65">
        <f t="shared" si="1"/>
        <v>2050.1799999999998</v>
      </c>
    </row>
    <row r="11" spans="1:4" x14ac:dyDescent="0.25">
      <c r="A11" s="13">
        <f t="shared" si="0"/>
        <v>86.19047619047619</v>
      </c>
      <c r="B11" s="10">
        <v>181</v>
      </c>
      <c r="C11" s="64">
        <v>2052</v>
      </c>
      <c r="D11" s="65">
        <f t="shared" si="1"/>
        <v>2046.9076</v>
      </c>
    </row>
    <row r="12" spans="1:4" x14ac:dyDescent="0.25">
      <c r="A12" s="13">
        <f t="shared" si="0"/>
        <v>95.238095238095241</v>
      </c>
      <c r="B12" s="10">
        <v>200</v>
      </c>
      <c r="C12" s="64">
        <v>2042.6</v>
      </c>
      <c r="D12" s="65">
        <f t="shared" si="1"/>
        <v>2044.62</v>
      </c>
    </row>
    <row r="13" spans="1:4" x14ac:dyDescent="0.25">
      <c r="A13" s="13">
        <f>B13*100/$B$13</f>
        <v>100</v>
      </c>
      <c r="B13" s="10">
        <v>210</v>
      </c>
      <c r="C13" s="64">
        <v>2044.44</v>
      </c>
      <c r="D13" s="65">
        <f>0.017*B13^2-6.5974*B13+2684.1</f>
        <v>2048.3459999999995</v>
      </c>
    </row>
    <row r="25" spans="11:11" x14ac:dyDescent="0.25">
      <c r="K25">
        <f>210*60</f>
        <v>12600</v>
      </c>
    </row>
  </sheetData>
  <sheetProtection password="F43B" sheet="1" objects="1" scenarios="1"/>
  <mergeCells count="2">
    <mergeCell ref="B1:D1"/>
    <mergeCell ref="A2:D2"/>
  </mergeCells>
  <pageMargins left="0.7" right="0.7" top="0.75" bottom="0.75" header="0.3" footer="0.3"/>
  <pageSetup paperSize="9" scale="6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2"/>
  <sheetViews>
    <sheetView topLeftCell="A32" zoomScale="70" zoomScaleNormal="70" workbookViewId="0">
      <selection activeCell="D47" sqref="D47:E47"/>
    </sheetView>
  </sheetViews>
  <sheetFormatPr defaultColWidth="9.140625" defaultRowHeight="17.25" x14ac:dyDescent="0.25"/>
  <cols>
    <col min="1" max="1" width="8.140625" style="97" customWidth="1"/>
    <col min="2" max="2" width="31.5703125" style="118" customWidth="1"/>
    <col min="3" max="3" width="21.42578125" style="94" customWidth="1"/>
    <col min="4" max="4" width="29.140625" style="94" customWidth="1"/>
    <col min="5" max="5" width="35" style="94" customWidth="1"/>
    <col min="6" max="6" width="9.140625" style="94"/>
    <col min="7" max="7" width="26.140625" style="94" customWidth="1"/>
    <col min="8" max="16384" width="9.140625" style="94"/>
  </cols>
  <sheetData>
    <row r="1" spans="1:5" ht="18" x14ac:dyDescent="0.25">
      <c r="A1" s="440" t="s">
        <v>523</v>
      </c>
      <c r="B1" s="440"/>
      <c r="C1" s="440"/>
      <c r="D1" s="440"/>
      <c r="E1" s="440"/>
    </row>
    <row r="2" spans="1:5" ht="18" x14ac:dyDescent="0.25">
      <c r="A2" s="440" t="s">
        <v>524</v>
      </c>
      <c r="B2" s="440"/>
      <c r="C2" s="440"/>
      <c r="D2" s="440"/>
      <c r="E2" s="440"/>
    </row>
    <row r="3" spans="1:5" s="97" customFormat="1" ht="18" x14ac:dyDescent="0.25">
      <c r="A3" s="95" t="s">
        <v>525</v>
      </c>
      <c r="B3" s="96" t="s">
        <v>526</v>
      </c>
      <c r="C3" s="441" t="s">
        <v>527</v>
      </c>
      <c r="D3" s="441"/>
      <c r="E3" s="441"/>
    </row>
    <row r="4" spans="1:5" x14ac:dyDescent="0.25">
      <c r="A4" s="98">
        <v>1</v>
      </c>
      <c r="B4" s="99" t="s">
        <v>528</v>
      </c>
      <c r="C4" s="442" t="str">
        <f>'General Information'!C4:F4</f>
        <v>NTPC - Ramagundam</v>
      </c>
      <c r="D4" s="443"/>
      <c r="E4" s="444"/>
    </row>
    <row r="5" spans="1:5" ht="16.5" x14ac:dyDescent="0.25">
      <c r="A5" s="445">
        <v>2</v>
      </c>
      <c r="B5" s="100" t="s">
        <v>529</v>
      </c>
      <c r="C5" s="442" t="str">
        <f>'General Information'!C5:F5</f>
        <v>14th November 1978</v>
      </c>
      <c r="D5" s="443"/>
      <c r="E5" s="444"/>
    </row>
    <row r="6" spans="1:5" ht="33" x14ac:dyDescent="0.25">
      <c r="A6" s="446"/>
      <c r="B6" s="100" t="s">
        <v>888</v>
      </c>
      <c r="C6" s="442" t="str">
        <f>'General Information'!C6</f>
        <v>TPP0006AP</v>
      </c>
      <c r="D6" s="443"/>
      <c r="E6" s="444"/>
    </row>
    <row r="7" spans="1:5" ht="28.5" customHeight="1" x14ac:dyDescent="0.25">
      <c r="A7" s="445">
        <v>3</v>
      </c>
      <c r="B7" s="450" t="s">
        <v>530</v>
      </c>
      <c r="C7" s="452" t="s">
        <v>531</v>
      </c>
      <c r="D7" s="453"/>
      <c r="E7" s="98" t="s">
        <v>532</v>
      </c>
    </row>
    <row r="8" spans="1:5" ht="35.25" customHeight="1" x14ac:dyDescent="0.25">
      <c r="A8" s="446"/>
      <c r="B8" s="451"/>
      <c r="C8" s="442" t="str">
        <f>'General Information'!A2</f>
        <v>Sector - Thermal Power Plant</v>
      </c>
      <c r="D8" s="444"/>
      <c r="E8" s="101" t="str">
        <f>'General Information'!D7</f>
        <v>Gas Turbine (Open Cycle)</v>
      </c>
    </row>
    <row r="9" spans="1:5" ht="96.75" customHeight="1" x14ac:dyDescent="0.25">
      <c r="A9" s="102" t="s">
        <v>533</v>
      </c>
      <c r="B9" s="103" t="s">
        <v>534</v>
      </c>
      <c r="C9" s="454" t="str">
        <f>'General Information'!C9:F9&amp;", "&amp;'General Information'!C10:F10&amp;", "&amp;'General Information'!C11:F11&amp;", "&amp;'General Information'!C12:D12&amp;"- "&amp;'General Information'!F12&amp;", "&amp;'General Information'!B13&amp;"- "&amp;'General Information'!C13:D13&amp;", "&amp;'General Information'!E13&amp;"- "&amp;'General Information'!F13&amp;", "&amp;'General Information'!B14&amp;"-"&amp;'General Information'!C14:F14&amp;", "&amp; 'General Information'!C15:F15&amp;", "&amp;'General Information'!B16&amp;"- "&amp;'General Information'!C16:D16&amp;", "&amp;'General Information'!E16&amp;"- "&amp;'General Information'!F16&amp;", "&amp;'General Information'!B17&amp;"-"&amp;'General Information'!C17&amp;", "&amp;'General Information'!D17&amp;"- "&amp;'General Information'!E17</f>
        <v xml:space="preserve">, , , - , Telephone- , Fax- , Plant's Chief Executive Name-, , Telephone with STD Code- , Fax- , Mobile-, E-mail- </v>
      </c>
      <c r="D9" s="455"/>
      <c r="E9" s="456"/>
    </row>
    <row r="10" spans="1:5" ht="57" customHeight="1" x14ac:dyDescent="0.25">
      <c r="A10" s="102" t="s">
        <v>376</v>
      </c>
      <c r="B10" s="103" t="s">
        <v>535</v>
      </c>
      <c r="C10" s="454" t="str">
        <f>'General Information'!B19&amp;":"&amp;'General Information'!C19:F19&amp;","&amp;'General Information'!B20&amp;":"&amp;'General Information'!C20:F20&amp;","&amp;'General Information'!B21&amp;":"&amp;'General Information'!C21:F21&amp;","&amp;'General Information'!B22&amp;"-"&amp;'General Information'!C22:D22&amp;","&amp;'General Information'!E22&amp;"-"&amp;'General Information'!F22&amp;", "&amp;'General Information'!B23&amp;"-"&amp;'General Information'!C23:D23&amp;","&amp;'General Information'!B24&amp;"-"&amp;'General Information'!C24:D24&amp;","&amp;'General Information'!E24&amp;"-"&amp;'General Information'!F24&amp;", "&amp;'General Information'!B25&amp;"-"&amp;'General Information'!C25:D25&amp;","&amp;'General Information'!E25&amp;"-"&amp;'General Information'!F25</f>
        <v>Company's Chief Executive Name:,Designation:,Address:,City/Town/Village-,P.O.-, District-,State-,Pin-, Telephone-,Fax-</v>
      </c>
      <c r="D10" s="455"/>
      <c r="E10" s="456"/>
    </row>
    <row r="11" spans="1:5" ht="66" x14ac:dyDescent="0.25">
      <c r="A11" s="102" t="s">
        <v>377</v>
      </c>
      <c r="B11" s="103" t="s">
        <v>536</v>
      </c>
      <c r="C11" s="454" t="str">
        <f>'General Information'!C27:F27&amp;", "&amp; 'General Information'!C28:D28&amp;", "&amp;'General Information'!F28&amp;", "&amp;'General Information'!B29&amp;"- "&amp;'General Information'!C29:F29&amp;", "&amp;'General Information'!B30&amp;"-"&amp;'General Information'!C30:D30&amp;", "&amp;'General Information'!E30&amp;"- "&amp;'General Information'!F30&amp;", "&amp;'General Information'!B31&amp;"- "&amp;'General Information'!C31&amp;", "&amp;'General Information'!D31&amp;"-"&amp;'General Information'!E31</f>
        <v>, , , EA/EM Registration No.- , Telephone-, Fax- , Mobile- , E-mail ID-</v>
      </c>
      <c r="D11" s="455"/>
      <c r="E11" s="456"/>
    </row>
    <row r="12" spans="1:5" ht="18" x14ac:dyDescent="0.25">
      <c r="A12" s="95" t="s">
        <v>537</v>
      </c>
      <c r="B12" s="447" t="s">
        <v>538</v>
      </c>
      <c r="C12" s="448"/>
      <c r="D12" s="448"/>
      <c r="E12" s="449"/>
    </row>
    <row r="13" spans="1:5" x14ac:dyDescent="0.25">
      <c r="A13" s="98">
        <v>5</v>
      </c>
      <c r="B13" s="457" t="s">
        <v>539</v>
      </c>
      <c r="C13" s="458"/>
      <c r="D13" s="458"/>
      <c r="E13" s="459"/>
    </row>
    <row r="14" spans="1:5" x14ac:dyDescent="0.25">
      <c r="A14" s="98"/>
      <c r="B14" s="104" t="s">
        <v>540</v>
      </c>
      <c r="C14" s="98" t="s">
        <v>147</v>
      </c>
      <c r="D14" s="98" t="s">
        <v>619</v>
      </c>
      <c r="E14" s="98" t="s">
        <v>620</v>
      </c>
    </row>
    <row r="15" spans="1:5" x14ac:dyDescent="0.25">
      <c r="A15" s="98" t="s">
        <v>375</v>
      </c>
      <c r="B15" s="105" t="s">
        <v>541</v>
      </c>
      <c r="C15" s="101" t="s">
        <v>96</v>
      </c>
      <c r="D15" s="101"/>
      <c r="E15" s="101"/>
    </row>
    <row r="16" spans="1:5" x14ac:dyDescent="0.25">
      <c r="A16" s="98" t="s">
        <v>376</v>
      </c>
      <c r="B16" s="105" t="s">
        <v>542</v>
      </c>
      <c r="C16" s="101" t="s">
        <v>96</v>
      </c>
      <c r="D16" s="101"/>
      <c r="E16" s="101"/>
    </row>
    <row r="17" spans="1:5" x14ac:dyDescent="0.25">
      <c r="A17" s="98" t="s">
        <v>377</v>
      </c>
      <c r="B17" s="105" t="s">
        <v>543</v>
      </c>
      <c r="C17" s="101" t="s">
        <v>96</v>
      </c>
      <c r="D17" s="101"/>
      <c r="E17" s="101"/>
    </row>
    <row r="18" spans="1:5" ht="33" x14ac:dyDescent="0.25">
      <c r="A18" s="98" t="s">
        <v>378</v>
      </c>
      <c r="B18" s="105" t="s">
        <v>544</v>
      </c>
      <c r="C18" s="101" t="s">
        <v>96</v>
      </c>
      <c r="D18" s="101"/>
      <c r="E18" s="101"/>
    </row>
    <row r="19" spans="1:5" x14ac:dyDescent="0.25">
      <c r="A19" s="98" t="s">
        <v>379</v>
      </c>
      <c r="B19" s="105" t="s">
        <v>545</v>
      </c>
      <c r="C19" s="101" t="s">
        <v>96</v>
      </c>
      <c r="D19" s="101"/>
      <c r="E19" s="101"/>
    </row>
    <row r="20" spans="1:5" ht="18" x14ac:dyDescent="0.25">
      <c r="A20" s="95" t="s">
        <v>179</v>
      </c>
      <c r="B20" s="447" t="s">
        <v>546</v>
      </c>
      <c r="C20" s="448"/>
      <c r="D20" s="448"/>
      <c r="E20" s="449"/>
    </row>
    <row r="21" spans="1:5" ht="33" x14ac:dyDescent="0.25">
      <c r="A21" s="98" t="s">
        <v>547</v>
      </c>
      <c r="B21" s="99" t="s">
        <v>548</v>
      </c>
      <c r="C21" s="101" t="s">
        <v>549</v>
      </c>
      <c r="D21" s="101"/>
      <c r="E21" s="101"/>
    </row>
    <row r="22" spans="1:5" x14ac:dyDescent="0.25">
      <c r="A22" s="98" t="s">
        <v>376</v>
      </c>
      <c r="B22" s="99" t="s">
        <v>550</v>
      </c>
      <c r="C22" s="101" t="s">
        <v>549</v>
      </c>
      <c r="D22" s="101"/>
      <c r="E22" s="101"/>
    </row>
    <row r="23" spans="1:5" x14ac:dyDescent="0.25">
      <c r="A23" s="98" t="s">
        <v>377</v>
      </c>
      <c r="B23" s="99" t="s">
        <v>551</v>
      </c>
      <c r="C23" s="101" t="s">
        <v>549</v>
      </c>
      <c r="D23" s="101"/>
      <c r="E23" s="101"/>
    </row>
    <row r="24" spans="1:5" ht="33" x14ac:dyDescent="0.25">
      <c r="A24" s="98" t="s">
        <v>378</v>
      </c>
      <c r="B24" s="99" t="s">
        <v>552</v>
      </c>
      <c r="C24" s="101" t="s">
        <v>549</v>
      </c>
      <c r="D24" s="101"/>
      <c r="E24" s="101"/>
    </row>
    <row r="25" spans="1:5" x14ac:dyDescent="0.25">
      <c r="A25" s="98" t="s">
        <v>379</v>
      </c>
      <c r="B25" s="99" t="s">
        <v>553</v>
      </c>
      <c r="C25" s="101" t="s">
        <v>554</v>
      </c>
      <c r="D25" s="101"/>
      <c r="E25" s="101"/>
    </row>
    <row r="26" spans="1:5" x14ac:dyDescent="0.25">
      <c r="A26" s="98" t="s">
        <v>380</v>
      </c>
      <c r="B26" s="99" t="s">
        <v>555</v>
      </c>
      <c r="C26" s="101" t="s">
        <v>554</v>
      </c>
      <c r="D26" s="101"/>
      <c r="E26" s="101"/>
    </row>
    <row r="27" spans="1:5" ht="33" x14ac:dyDescent="0.25">
      <c r="A27" s="98" t="s">
        <v>556</v>
      </c>
      <c r="B27" s="99" t="s">
        <v>557</v>
      </c>
      <c r="C27" s="101" t="s">
        <v>554</v>
      </c>
      <c r="D27" s="99"/>
      <c r="E27" s="99"/>
    </row>
    <row r="28" spans="1:5" ht="33" x14ac:dyDescent="0.25">
      <c r="A28" s="98" t="s">
        <v>381</v>
      </c>
      <c r="B28" s="99" t="s">
        <v>558</v>
      </c>
      <c r="C28" s="101" t="s">
        <v>554</v>
      </c>
      <c r="D28" s="99"/>
      <c r="E28" s="99"/>
    </row>
    <row r="29" spans="1:5" ht="49.5" x14ac:dyDescent="0.25">
      <c r="A29" s="98" t="s">
        <v>559</v>
      </c>
      <c r="B29" s="99" t="s">
        <v>560</v>
      </c>
      <c r="C29" s="101" t="s">
        <v>561</v>
      </c>
      <c r="D29" s="99"/>
      <c r="E29" s="99"/>
    </row>
    <row r="30" spans="1:5" ht="18" x14ac:dyDescent="0.25">
      <c r="A30" s="106" t="s">
        <v>180</v>
      </c>
      <c r="B30" s="460" t="s">
        <v>562</v>
      </c>
      <c r="C30" s="461"/>
      <c r="D30" s="461"/>
      <c r="E30" s="462"/>
    </row>
    <row r="31" spans="1:5" ht="49.5" x14ac:dyDescent="0.25">
      <c r="A31" s="98" t="s">
        <v>563</v>
      </c>
      <c r="B31" s="99" t="s">
        <v>564</v>
      </c>
      <c r="C31" s="101" t="s">
        <v>565</v>
      </c>
      <c r="D31" s="101"/>
      <c r="E31" s="101"/>
    </row>
    <row r="32" spans="1:5" ht="33" x14ac:dyDescent="0.25">
      <c r="A32" s="98" t="s">
        <v>32</v>
      </c>
      <c r="B32" s="99" t="s">
        <v>566</v>
      </c>
      <c r="C32" s="101" t="s">
        <v>565</v>
      </c>
      <c r="D32" s="101"/>
      <c r="E32" s="101"/>
    </row>
    <row r="33" spans="1:11" ht="18" x14ac:dyDescent="0.25">
      <c r="A33" s="95" t="s">
        <v>181</v>
      </c>
      <c r="B33" s="447" t="s">
        <v>567</v>
      </c>
      <c r="C33" s="448"/>
      <c r="D33" s="448"/>
      <c r="E33" s="449"/>
    </row>
    <row r="34" spans="1:11" x14ac:dyDescent="0.25">
      <c r="A34" s="98" t="s">
        <v>568</v>
      </c>
      <c r="B34" s="105" t="s">
        <v>421</v>
      </c>
      <c r="C34" s="101" t="s">
        <v>28</v>
      </c>
      <c r="D34" s="107">
        <f>'Form Sh'!M8</f>
        <v>2600</v>
      </c>
      <c r="E34" s="107">
        <f>'Form Sh'!E8</f>
        <v>2600</v>
      </c>
    </row>
    <row r="35" spans="1:11" ht="33" x14ac:dyDescent="0.25">
      <c r="A35" s="98" t="s">
        <v>32</v>
      </c>
      <c r="B35" s="105" t="s">
        <v>423</v>
      </c>
      <c r="C35" s="101" t="s">
        <v>893</v>
      </c>
      <c r="D35" s="107" t="str">
        <f>'Form Sh'!M9</f>
        <v>3x200+3x500+1x500</v>
      </c>
      <c r="E35" s="107" t="str">
        <f>'Form Sh'!E9</f>
        <v>3x200+3x500+1x500</v>
      </c>
    </row>
    <row r="36" spans="1:11" x14ac:dyDescent="0.25">
      <c r="A36" s="98" t="s">
        <v>77</v>
      </c>
      <c r="B36" s="105" t="s">
        <v>569</v>
      </c>
      <c r="C36" s="101" t="s">
        <v>91</v>
      </c>
      <c r="D36" s="107">
        <f>'Form Sh'!Q67</f>
        <v>0</v>
      </c>
      <c r="E36" s="107">
        <f>'Form Sh'!I67</f>
        <v>0</v>
      </c>
    </row>
    <row r="37" spans="1:11" x14ac:dyDescent="0.25">
      <c r="A37" s="98" t="s">
        <v>262</v>
      </c>
      <c r="B37" s="105" t="s">
        <v>570</v>
      </c>
      <c r="C37" s="101" t="s">
        <v>62</v>
      </c>
      <c r="D37" s="107">
        <f>'Form Sh'!M79</f>
        <v>0</v>
      </c>
      <c r="E37" s="107">
        <f>'Form Sh'!F79</f>
        <v>0</v>
      </c>
    </row>
    <row r="38" spans="1:11" x14ac:dyDescent="0.25">
      <c r="A38" s="98" t="s">
        <v>38</v>
      </c>
      <c r="B38" s="105" t="s">
        <v>571</v>
      </c>
      <c r="C38" s="101" t="s">
        <v>108</v>
      </c>
      <c r="D38" s="25">
        <f>'NF-1 Coal Quality'!F26</f>
        <v>0</v>
      </c>
      <c r="E38" s="25">
        <f>'NF-1 Coal Quality'!E26</f>
        <v>0</v>
      </c>
    </row>
    <row r="39" spans="1:11" ht="33" x14ac:dyDescent="0.25">
      <c r="A39" s="98" t="s">
        <v>40</v>
      </c>
      <c r="B39" s="105" t="s">
        <v>572</v>
      </c>
      <c r="C39" s="101" t="s">
        <v>108</v>
      </c>
      <c r="D39" s="108">
        <f>'Form Sh'!S67</f>
        <v>0</v>
      </c>
      <c r="E39" s="109">
        <f>'Form Sh'!K67</f>
        <v>0</v>
      </c>
    </row>
    <row r="40" spans="1:11" x14ac:dyDescent="0.25">
      <c r="A40" s="98" t="s">
        <v>42</v>
      </c>
      <c r="B40" s="105" t="s">
        <v>573</v>
      </c>
      <c r="C40" s="101" t="s">
        <v>62</v>
      </c>
      <c r="D40" s="110">
        <f>'Form Sh'!M81</f>
        <v>0</v>
      </c>
      <c r="E40" s="110">
        <f>'Form Sh'!F81</f>
        <v>0</v>
      </c>
    </row>
    <row r="41" spans="1:11" x14ac:dyDescent="0.25">
      <c r="A41" s="98" t="s">
        <v>44</v>
      </c>
      <c r="B41" s="105" t="s">
        <v>574</v>
      </c>
      <c r="C41" s="101" t="s">
        <v>108</v>
      </c>
      <c r="D41" s="108">
        <f>'Form Sh'!M83</f>
        <v>0</v>
      </c>
      <c r="E41" s="108">
        <f>'Form Sh'!F83</f>
        <v>0</v>
      </c>
    </row>
    <row r="42" spans="1:11" ht="33" x14ac:dyDescent="0.25">
      <c r="A42" s="97" t="s">
        <v>46</v>
      </c>
      <c r="B42" s="105" t="s">
        <v>575</v>
      </c>
      <c r="C42" s="101" t="s">
        <v>108</v>
      </c>
      <c r="D42" s="111"/>
      <c r="E42" s="112">
        <f>IF(OR(E8="Gas Turbine (Open Cycle)",E8="Combined Cycle Gas Turbine (CCGT)"),('Summary Sheet'!E85), IF(E8="Coal/Lignite/Oil/Gas Fired", 'Summary Sheet'!E73, IF(E8= "DG Set", 'Summary Sheet'!E94,"Not Applicable")))</f>
        <v>4991.72</v>
      </c>
    </row>
    <row r="43" spans="1:11" ht="30" customHeight="1" x14ac:dyDescent="0.25">
      <c r="A43" s="113" t="s">
        <v>182</v>
      </c>
      <c r="B43" s="448" t="s">
        <v>577</v>
      </c>
      <c r="C43" s="448"/>
      <c r="D43" s="448"/>
      <c r="E43" s="449"/>
      <c r="J43" s="79"/>
      <c r="K43" s="79"/>
    </row>
    <row r="44" spans="1:11" ht="30" customHeight="1" x14ac:dyDescent="0.25">
      <c r="A44" s="113" t="s">
        <v>578</v>
      </c>
      <c r="B44" s="114" t="s">
        <v>579</v>
      </c>
      <c r="C44" s="113" t="s">
        <v>532</v>
      </c>
      <c r="D44" s="463" t="s">
        <v>580</v>
      </c>
      <c r="E44" s="463"/>
    </row>
    <row r="45" spans="1:11" ht="30" customHeight="1" x14ac:dyDescent="0.25">
      <c r="A45" s="464" t="s">
        <v>375</v>
      </c>
      <c r="B45" s="466" t="s">
        <v>581</v>
      </c>
      <c r="C45" s="115" t="s">
        <v>582</v>
      </c>
      <c r="D45" s="468" t="s">
        <v>583</v>
      </c>
      <c r="E45" s="469"/>
    </row>
    <row r="46" spans="1:11" ht="30" customHeight="1" x14ac:dyDescent="0.25">
      <c r="A46" s="465"/>
      <c r="B46" s="467"/>
      <c r="C46" s="116" t="s">
        <v>584</v>
      </c>
      <c r="D46" s="468" t="s">
        <v>585</v>
      </c>
      <c r="E46" s="469"/>
    </row>
    <row r="47" spans="1:11" ht="30" customHeight="1" x14ac:dyDescent="0.25">
      <c r="A47" s="113" t="s">
        <v>376</v>
      </c>
      <c r="B47" s="99" t="s">
        <v>586</v>
      </c>
      <c r="C47" s="115" t="s">
        <v>586</v>
      </c>
      <c r="D47" s="468" t="s">
        <v>587</v>
      </c>
      <c r="E47" s="469"/>
    </row>
    <row r="48" spans="1:11" ht="30" customHeight="1" x14ac:dyDescent="0.25">
      <c r="A48" s="113" t="s">
        <v>377</v>
      </c>
      <c r="B48" s="116" t="s">
        <v>588</v>
      </c>
      <c r="C48" s="115" t="s">
        <v>588</v>
      </c>
      <c r="D48" s="468" t="s">
        <v>589</v>
      </c>
      <c r="E48" s="469"/>
    </row>
    <row r="49" spans="1:8" ht="30" customHeight="1" x14ac:dyDescent="0.25">
      <c r="A49" s="113" t="s">
        <v>378</v>
      </c>
      <c r="B49" s="116" t="s">
        <v>590</v>
      </c>
      <c r="C49" s="115" t="s">
        <v>590</v>
      </c>
      <c r="D49" s="468" t="s">
        <v>591</v>
      </c>
      <c r="E49" s="469"/>
    </row>
    <row r="50" spans="1:8" ht="30" customHeight="1" x14ac:dyDescent="0.25">
      <c r="A50" s="464" t="s">
        <v>379</v>
      </c>
      <c r="B50" s="470" t="s">
        <v>592</v>
      </c>
      <c r="C50" s="115" t="s">
        <v>593</v>
      </c>
      <c r="D50" s="468" t="s">
        <v>594</v>
      </c>
      <c r="E50" s="469"/>
    </row>
    <row r="51" spans="1:8" ht="30" customHeight="1" x14ac:dyDescent="0.25">
      <c r="A51" s="465"/>
      <c r="B51" s="470"/>
      <c r="C51" s="115" t="s">
        <v>595</v>
      </c>
      <c r="D51" s="468" t="s">
        <v>596</v>
      </c>
      <c r="E51" s="469"/>
    </row>
    <row r="52" spans="1:8" ht="30" customHeight="1" x14ac:dyDescent="0.25">
      <c r="A52" s="113" t="s">
        <v>380</v>
      </c>
      <c r="B52" s="116" t="s">
        <v>597</v>
      </c>
      <c r="C52" s="115" t="s">
        <v>597</v>
      </c>
      <c r="D52" s="468" t="s">
        <v>598</v>
      </c>
      <c r="E52" s="469"/>
    </row>
    <row r="53" spans="1:8" ht="16.5" x14ac:dyDescent="0.25">
      <c r="A53" s="464" t="s">
        <v>556</v>
      </c>
      <c r="B53" s="470" t="s">
        <v>599</v>
      </c>
      <c r="C53" s="115" t="s">
        <v>600</v>
      </c>
      <c r="D53" s="468" t="s">
        <v>601</v>
      </c>
      <c r="E53" s="469"/>
    </row>
    <row r="54" spans="1:8" ht="16.5" x14ac:dyDescent="0.25">
      <c r="A54" s="474"/>
      <c r="B54" s="470"/>
      <c r="C54" s="115" t="s">
        <v>602</v>
      </c>
      <c r="D54" s="468" t="s">
        <v>603</v>
      </c>
      <c r="E54" s="469"/>
    </row>
    <row r="55" spans="1:8" ht="16.5" x14ac:dyDescent="0.25">
      <c r="A55" s="474"/>
      <c r="B55" s="470"/>
      <c r="C55" s="115" t="s">
        <v>604</v>
      </c>
      <c r="D55" s="468" t="s">
        <v>605</v>
      </c>
      <c r="E55" s="469"/>
    </row>
    <row r="56" spans="1:8" ht="16.5" x14ac:dyDescent="0.25">
      <c r="A56" s="465"/>
      <c r="B56" s="470"/>
      <c r="C56" s="115" t="s">
        <v>606</v>
      </c>
      <c r="D56" s="468" t="s">
        <v>607</v>
      </c>
      <c r="E56" s="469"/>
    </row>
    <row r="57" spans="1:8" x14ac:dyDescent="0.25">
      <c r="A57" s="113" t="s">
        <v>381</v>
      </c>
      <c r="B57" s="116" t="s">
        <v>608</v>
      </c>
      <c r="C57" s="115" t="s">
        <v>608</v>
      </c>
      <c r="D57" s="468" t="s">
        <v>609</v>
      </c>
      <c r="E57" s="469"/>
    </row>
    <row r="58" spans="1:8" x14ac:dyDescent="0.25">
      <c r="A58" s="472"/>
      <c r="B58" s="472"/>
      <c r="C58" s="472"/>
      <c r="D58" s="473"/>
      <c r="E58" s="473"/>
    </row>
    <row r="59" spans="1:8" ht="16.5" x14ac:dyDescent="0.25">
      <c r="A59" s="471" t="s">
        <v>1009</v>
      </c>
      <c r="B59" s="471"/>
      <c r="C59" s="471"/>
      <c r="D59" s="471"/>
      <c r="E59" s="471"/>
    </row>
    <row r="60" spans="1:8" ht="16.5" x14ac:dyDescent="0.3">
      <c r="A60" s="471"/>
      <c r="B60" s="471"/>
      <c r="C60" s="471"/>
      <c r="D60" s="471"/>
      <c r="E60" s="471"/>
      <c r="F60" s="117"/>
      <c r="G60" s="117"/>
    </row>
    <row r="61" spans="1:8" ht="16.5" x14ac:dyDescent="0.3">
      <c r="A61" s="282" t="s">
        <v>1010</v>
      </c>
      <c r="B61" s="283"/>
      <c r="C61" s="283"/>
      <c r="D61" s="283"/>
      <c r="E61" s="283"/>
      <c r="G61" s="117"/>
      <c r="H61" s="117"/>
    </row>
    <row r="62" spans="1:8" ht="16.5" x14ac:dyDescent="0.3">
      <c r="A62" s="284"/>
      <c r="B62" s="285"/>
      <c r="C62" s="286"/>
      <c r="D62" s="287" t="s">
        <v>610</v>
      </c>
      <c r="E62" s="288"/>
      <c r="F62" s="117"/>
      <c r="H62" s="117"/>
    </row>
    <row r="63" spans="1:8" ht="16.5" x14ac:dyDescent="0.3">
      <c r="A63" s="284"/>
      <c r="B63" s="285"/>
      <c r="C63" s="286"/>
      <c r="D63" s="282" t="s">
        <v>611</v>
      </c>
      <c r="E63" s="288"/>
      <c r="G63" s="117"/>
      <c r="H63" s="117"/>
    </row>
    <row r="64" spans="1:8" ht="16.5" x14ac:dyDescent="0.3">
      <c r="A64" s="287" t="s">
        <v>1011</v>
      </c>
      <c r="B64" s="285"/>
      <c r="C64" s="286"/>
      <c r="D64" s="282" t="s">
        <v>612</v>
      </c>
      <c r="E64" s="288"/>
      <c r="F64" s="117"/>
      <c r="G64" s="117"/>
      <c r="H64" s="117"/>
    </row>
    <row r="65" spans="1:8" ht="16.5" x14ac:dyDescent="0.3">
      <c r="A65" s="282" t="s">
        <v>1012</v>
      </c>
      <c r="B65" s="285"/>
      <c r="C65" s="286"/>
      <c r="D65" s="285"/>
      <c r="E65" s="288"/>
      <c r="F65" s="117"/>
      <c r="G65" s="117"/>
      <c r="H65" s="117"/>
    </row>
    <row r="66" spans="1:8" ht="16.5" x14ac:dyDescent="0.3">
      <c r="A66" s="282" t="s">
        <v>613</v>
      </c>
      <c r="B66" s="285"/>
      <c r="C66" s="285"/>
      <c r="D66" s="285"/>
      <c r="E66" s="288"/>
      <c r="F66" s="117"/>
      <c r="G66" s="117"/>
      <c r="H66" s="117"/>
    </row>
    <row r="67" spans="1:8" ht="16.5" x14ac:dyDescent="0.3">
      <c r="A67" s="282"/>
      <c r="B67" s="285"/>
      <c r="C67" s="285"/>
      <c r="D67" s="285"/>
      <c r="E67" s="288"/>
      <c r="F67" s="117"/>
      <c r="G67" s="117"/>
      <c r="H67" s="117"/>
    </row>
    <row r="68" spans="1:8" ht="16.5" x14ac:dyDescent="0.2">
      <c r="A68" s="289"/>
      <c r="B68" s="288"/>
      <c r="C68" s="288"/>
      <c r="D68" s="285"/>
      <c r="E68" s="288"/>
    </row>
    <row r="69" spans="1:8" ht="16.5" x14ac:dyDescent="0.2">
      <c r="A69" s="282" t="s">
        <v>614</v>
      </c>
      <c r="B69" s="288"/>
      <c r="C69" s="288"/>
      <c r="D69" s="288"/>
      <c r="E69" s="288"/>
    </row>
    <row r="70" spans="1:8" ht="16.5" x14ac:dyDescent="0.25">
      <c r="A70" s="290"/>
      <c r="B70" s="291"/>
      <c r="C70" s="292"/>
      <c r="D70" s="292"/>
      <c r="E70" s="292"/>
    </row>
    <row r="71" spans="1:8" ht="16.5" x14ac:dyDescent="0.2">
      <c r="A71" s="284"/>
      <c r="B71" s="285"/>
      <c r="C71" s="285"/>
      <c r="D71" s="285"/>
      <c r="E71" s="285"/>
    </row>
    <row r="72" spans="1:8" ht="16.5" x14ac:dyDescent="0.2">
      <c r="A72" s="289" t="s">
        <v>131</v>
      </c>
      <c r="B72" s="285"/>
      <c r="C72" s="285"/>
      <c r="D72" s="285"/>
      <c r="E72" s="285"/>
    </row>
  </sheetData>
  <sheetProtection password="F43B" sheet="1" objects="1" scenarios="1"/>
  <mergeCells count="42">
    <mergeCell ref="A59:E60"/>
    <mergeCell ref="D57:E57"/>
    <mergeCell ref="A58:E58"/>
    <mergeCell ref="D52:E52"/>
    <mergeCell ref="A53:A56"/>
    <mergeCell ref="B53:B56"/>
    <mergeCell ref="D53:E53"/>
    <mergeCell ref="D54:E54"/>
    <mergeCell ref="D55:E55"/>
    <mergeCell ref="D56:E56"/>
    <mergeCell ref="D47:E47"/>
    <mergeCell ref="D48:E48"/>
    <mergeCell ref="D49:E49"/>
    <mergeCell ref="A50:A51"/>
    <mergeCell ref="B50:B51"/>
    <mergeCell ref="D50:E50"/>
    <mergeCell ref="D51:E51"/>
    <mergeCell ref="B43:E43"/>
    <mergeCell ref="D44:E44"/>
    <mergeCell ref="A45:A46"/>
    <mergeCell ref="B45:B46"/>
    <mergeCell ref="D45:E45"/>
    <mergeCell ref="D46:E46"/>
    <mergeCell ref="B33:E33"/>
    <mergeCell ref="A7:A8"/>
    <mergeCell ref="B7:B8"/>
    <mergeCell ref="C7:D7"/>
    <mergeCell ref="C8:D8"/>
    <mergeCell ref="C9:E9"/>
    <mergeCell ref="C10:E10"/>
    <mergeCell ref="C11:E11"/>
    <mergeCell ref="B12:E12"/>
    <mergeCell ref="B13:E13"/>
    <mergeCell ref="B20:E20"/>
    <mergeCell ref="B30:E30"/>
    <mergeCell ref="A1:E1"/>
    <mergeCell ref="A2:E2"/>
    <mergeCell ref="C3:E3"/>
    <mergeCell ref="C4:E4"/>
    <mergeCell ref="A5:A6"/>
    <mergeCell ref="C5:E5"/>
    <mergeCell ref="C6: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2"/>
  <sheetViews>
    <sheetView zoomScale="80" zoomScaleNormal="80" workbookViewId="0">
      <selection activeCell="B13" sqref="B13"/>
    </sheetView>
  </sheetViews>
  <sheetFormatPr defaultColWidth="9.140625" defaultRowHeight="18.75" x14ac:dyDescent="0.25"/>
  <cols>
    <col min="1" max="1" width="9.140625" style="1" customWidth="1"/>
    <col min="2" max="2" width="51.5703125" style="6" customWidth="1"/>
    <col min="3" max="3" width="43.42578125" style="4" customWidth="1"/>
    <col min="4" max="4" width="18.85546875" style="7" customWidth="1"/>
    <col min="5" max="5" width="23.5703125" style="4" customWidth="1"/>
    <col min="6" max="6" width="37.85546875" style="4" customWidth="1"/>
    <col min="7" max="248" width="9.140625" style="4"/>
    <col min="249" max="249" width="9.5703125" style="4" customWidth="1"/>
    <col min="250" max="250" width="12.42578125" style="4" customWidth="1"/>
    <col min="251" max="251" width="12" style="4" customWidth="1"/>
    <col min="252" max="252" width="12.85546875" style="4" customWidth="1"/>
    <col min="253" max="253" width="11.140625" style="4" customWidth="1"/>
    <col min="254" max="254" width="15.140625" style="4" customWidth="1"/>
    <col min="255" max="255" width="14.140625" style="4" customWidth="1"/>
    <col min="256" max="256" width="13.140625" style="4" customWidth="1"/>
    <col min="257" max="257" width="13.42578125" style="4" customWidth="1"/>
    <col min="258" max="258" width="14.28515625" style="4" customWidth="1"/>
    <col min="259" max="259" width="13.42578125" style="4" customWidth="1"/>
    <col min="260" max="260" width="12.85546875" style="4" customWidth="1"/>
    <col min="261" max="261" width="14.42578125" style="4" customWidth="1"/>
    <col min="262" max="504" width="9.140625" style="4"/>
    <col min="505" max="505" width="9.5703125" style="4" customWidth="1"/>
    <col min="506" max="506" width="12.42578125" style="4" customWidth="1"/>
    <col min="507" max="507" width="12" style="4" customWidth="1"/>
    <col min="508" max="508" width="12.85546875" style="4" customWidth="1"/>
    <col min="509" max="509" width="11.140625" style="4" customWidth="1"/>
    <col min="510" max="510" width="15.140625" style="4" customWidth="1"/>
    <col min="511" max="511" width="14.140625" style="4" customWidth="1"/>
    <col min="512" max="512" width="13.140625" style="4" customWidth="1"/>
    <col min="513" max="513" width="13.42578125" style="4" customWidth="1"/>
    <col min="514" max="514" width="14.28515625" style="4" customWidth="1"/>
    <col min="515" max="515" width="13.42578125" style="4" customWidth="1"/>
    <col min="516" max="516" width="12.85546875" style="4" customWidth="1"/>
    <col min="517" max="517" width="14.42578125" style="4" customWidth="1"/>
    <col min="518" max="760" width="9.140625" style="4"/>
    <col min="761" max="761" width="9.5703125" style="4" customWidth="1"/>
    <col min="762" max="762" width="12.42578125" style="4" customWidth="1"/>
    <col min="763" max="763" width="12" style="4" customWidth="1"/>
    <col min="764" max="764" width="12.85546875" style="4" customWidth="1"/>
    <col min="765" max="765" width="11.140625" style="4" customWidth="1"/>
    <col min="766" max="766" width="15.140625" style="4" customWidth="1"/>
    <col min="767" max="767" width="14.140625" style="4" customWidth="1"/>
    <col min="768" max="768" width="13.140625" style="4" customWidth="1"/>
    <col min="769" max="769" width="13.42578125" style="4" customWidth="1"/>
    <col min="770" max="770" width="14.28515625" style="4" customWidth="1"/>
    <col min="771" max="771" width="13.42578125" style="4" customWidth="1"/>
    <col min="772" max="772" width="12.85546875" style="4" customWidth="1"/>
    <col min="773" max="773" width="14.42578125" style="4" customWidth="1"/>
    <col min="774" max="1016" width="9.140625" style="4"/>
    <col min="1017" max="1017" width="9.5703125" style="4" customWidth="1"/>
    <col min="1018" max="1018" width="12.42578125" style="4" customWidth="1"/>
    <col min="1019" max="1019" width="12" style="4" customWidth="1"/>
    <col min="1020" max="1020" width="12.85546875" style="4" customWidth="1"/>
    <col min="1021" max="1021" width="11.140625" style="4" customWidth="1"/>
    <col min="1022" max="1022" width="15.140625" style="4" customWidth="1"/>
    <col min="1023" max="1023" width="14.140625" style="4" customWidth="1"/>
    <col min="1024" max="1024" width="13.140625" style="4" customWidth="1"/>
    <col min="1025" max="1025" width="13.42578125" style="4" customWidth="1"/>
    <col min="1026" max="1026" width="14.28515625" style="4" customWidth="1"/>
    <col min="1027" max="1027" width="13.42578125" style="4" customWidth="1"/>
    <col min="1028" max="1028" width="12.85546875" style="4" customWidth="1"/>
    <col min="1029" max="1029" width="14.42578125" style="4" customWidth="1"/>
    <col min="1030" max="1272" width="9.140625" style="4"/>
    <col min="1273" max="1273" width="9.5703125" style="4" customWidth="1"/>
    <col min="1274" max="1274" width="12.42578125" style="4" customWidth="1"/>
    <col min="1275" max="1275" width="12" style="4" customWidth="1"/>
    <col min="1276" max="1276" width="12.85546875" style="4" customWidth="1"/>
    <col min="1277" max="1277" width="11.140625" style="4" customWidth="1"/>
    <col min="1278" max="1278" width="15.140625" style="4" customWidth="1"/>
    <col min="1279" max="1279" width="14.140625" style="4" customWidth="1"/>
    <col min="1280" max="1280" width="13.140625" style="4" customWidth="1"/>
    <col min="1281" max="1281" width="13.42578125" style="4" customWidth="1"/>
    <col min="1282" max="1282" width="14.28515625" style="4" customWidth="1"/>
    <col min="1283" max="1283" width="13.42578125" style="4" customWidth="1"/>
    <col min="1284" max="1284" width="12.85546875" style="4" customWidth="1"/>
    <col min="1285" max="1285" width="14.42578125" style="4" customWidth="1"/>
    <col min="1286" max="1528" width="9.140625" style="4"/>
    <col min="1529" max="1529" width="9.5703125" style="4" customWidth="1"/>
    <col min="1530" max="1530" width="12.42578125" style="4" customWidth="1"/>
    <col min="1531" max="1531" width="12" style="4" customWidth="1"/>
    <col min="1532" max="1532" width="12.85546875" style="4" customWidth="1"/>
    <col min="1533" max="1533" width="11.140625" style="4" customWidth="1"/>
    <col min="1534" max="1534" width="15.140625" style="4" customWidth="1"/>
    <col min="1535" max="1535" width="14.140625" style="4" customWidth="1"/>
    <col min="1536" max="1536" width="13.140625" style="4" customWidth="1"/>
    <col min="1537" max="1537" width="13.42578125" style="4" customWidth="1"/>
    <col min="1538" max="1538" width="14.28515625" style="4" customWidth="1"/>
    <col min="1539" max="1539" width="13.42578125" style="4" customWidth="1"/>
    <col min="1540" max="1540" width="12.85546875" style="4" customWidth="1"/>
    <col min="1541" max="1541" width="14.42578125" style="4" customWidth="1"/>
    <col min="1542" max="1784" width="9.140625" style="4"/>
    <col min="1785" max="1785" width="9.5703125" style="4" customWidth="1"/>
    <col min="1786" max="1786" width="12.42578125" style="4" customWidth="1"/>
    <col min="1787" max="1787" width="12" style="4" customWidth="1"/>
    <col min="1788" max="1788" width="12.85546875" style="4" customWidth="1"/>
    <col min="1789" max="1789" width="11.140625" style="4" customWidth="1"/>
    <col min="1790" max="1790" width="15.140625" style="4" customWidth="1"/>
    <col min="1791" max="1791" width="14.140625" style="4" customWidth="1"/>
    <col min="1792" max="1792" width="13.140625" style="4" customWidth="1"/>
    <col min="1793" max="1793" width="13.42578125" style="4" customWidth="1"/>
    <col min="1794" max="1794" width="14.28515625" style="4" customWidth="1"/>
    <col min="1795" max="1795" width="13.42578125" style="4" customWidth="1"/>
    <col min="1796" max="1796" width="12.85546875" style="4" customWidth="1"/>
    <col min="1797" max="1797" width="14.42578125" style="4" customWidth="1"/>
    <col min="1798" max="2040" width="9.140625" style="4"/>
    <col min="2041" max="2041" width="9.5703125" style="4" customWidth="1"/>
    <col min="2042" max="2042" width="12.42578125" style="4" customWidth="1"/>
    <col min="2043" max="2043" width="12" style="4" customWidth="1"/>
    <col min="2044" max="2044" width="12.85546875" style="4" customWidth="1"/>
    <col min="2045" max="2045" width="11.140625" style="4" customWidth="1"/>
    <col min="2046" max="2046" width="15.140625" style="4" customWidth="1"/>
    <col min="2047" max="2047" width="14.140625" style="4" customWidth="1"/>
    <col min="2048" max="2048" width="13.140625" style="4" customWidth="1"/>
    <col min="2049" max="2049" width="13.42578125" style="4" customWidth="1"/>
    <col min="2050" max="2050" width="14.28515625" style="4" customWidth="1"/>
    <col min="2051" max="2051" width="13.42578125" style="4" customWidth="1"/>
    <col min="2052" max="2052" width="12.85546875" style="4" customWidth="1"/>
    <col min="2053" max="2053" width="14.42578125" style="4" customWidth="1"/>
    <col min="2054" max="2296" width="9.140625" style="4"/>
    <col min="2297" max="2297" width="9.5703125" style="4" customWidth="1"/>
    <col min="2298" max="2298" width="12.42578125" style="4" customWidth="1"/>
    <col min="2299" max="2299" width="12" style="4" customWidth="1"/>
    <col min="2300" max="2300" width="12.85546875" style="4" customWidth="1"/>
    <col min="2301" max="2301" width="11.140625" style="4" customWidth="1"/>
    <col min="2302" max="2302" width="15.140625" style="4" customWidth="1"/>
    <col min="2303" max="2303" width="14.140625" style="4" customWidth="1"/>
    <col min="2304" max="2304" width="13.140625" style="4" customWidth="1"/>
    <col min="2305" max="2305" width="13.42578125" style="4" customWidth="1"/>
    <col min="2306" max="2306" width="14.28515625" style="4" customWidth="1"/>
    <col min="2307" max="2307" width="13.42578125" style="4" customWidth="1"/>
    <col min="2308" max="2308" width="12.85546875" style="4" customWidth="1"/>
    <col min="2309" max="2309" width="14.42578125" style="4" customWidth="1"/>
    <col min="2310" max="2552" width="9.140625" style="4"/>
    <col min="2553" max="2553" width="9.5703125" style="4" customWidth="1"/>
    <col min="2554" max="2554" width="12.42578125" style="4" customWidth="1"/>
    <col min="2555" max="2555" width="12" style="4" customWidth="1"/>
    <col min="2556" max="2556" width="12.85546875" style="4" customWidth="1"/>
    <col min="2557" max="2557" width="11.140625" style="4" customWidth="1"/>
    <col min="2558" max="2558" width="15.140625" style="4" customWidth="1"/>
    <col min="2559" max="2559" width="14.140625" style="4" customWidth="1"/>
    <col min="2560" max="2560" width="13.140625" style="4" customWidth="1"/>
    <col min="2561" max="2561" width="13.42578125" style="4" customWidth="1"/>
    <col min="2562" max="2562" width="14.28515625" style="4" customWidth="1"/>
    <col min="2563" max="2563" width="13.42578125" style="4" customWidth="1"/>
    <col min="2564" max="2564" width="12.85546875" style="4" customWidth="1"/>
    <col min="2565" max="2565" width="14.42578125" style="4" customWidth="1"/>
    <col min="2566" max="2808" width="9.140625" style="4"/>
    <col min="2809" max="2809" width="9.5703125" style="4" customWidth="1"/>
    <col min="2810" max="2810" width="12.42578125" style="4" customWidth="1"/>
    <col min="2811" max="2811" width="12" style="4" customWidth="1"/>
    <col min="2812" max="2812" width="12.85546875" style="4" customWidth="1"/>
    <col min="2813" max="2813" width="11.140625" style="4" customWidth="1"/>
    <col min="2814" max="2814" width="15.140625" style="4" customWidth="1"/>
    <col min="2815" max="2815" width="14.140625" style="4" customWidth="1"/>
    <col min="2816" max="2816" width="13.140625" style="4" customWidth="1"/>
    <col min="2817" max="2817" width="13.42578125" style="4" customWidth="1"/>
    <col min="2818" max="2818" width="14.28515625" style="4" customWidth="1"/>
    <col min="2819" max="2819" width="13.42578125" style="4" customWidth="1"/>
    <col min="2820" max="2820" width="12.85546875" style="4" customWidth="1"/>
    <col min="2821" max="2821" width="14.42578125" style="4" customWidth="1"/>
    <col min="2822" max="3064" width="9.140625" style="4"/>
    <col min="3065" max="3065" width="9.5703125" style="4" customWidth="1"/>
    <col min="3066" max="3066" width="12.42578125" style="4" customWidth="1"/>
    <col min="3067" max="3067" width="12" style="4" customWidth="1"/>
    <col min="3068" max="3068" width="12.85546875" style="4" customWidth="1"/>
    <col min="3069" max="3069" width="11.140625" style="4" customWidth="1"/>
    <col min="3070" max="3070" width="15.140625" style="4" customWidth="1"/>
    <col min="3071" max="3071" width="14.140625" style="4" customWidth="1"/>
    <col min="3072" max="3072" width="13.140625" style="4" customWidth="1"/>
    <col min="3073" max="3073" width="13.42578125" style="4" customWidth="1"/>
    <col min="3074" max="3074" width="14.28515625" style="4" customWidth="1"/>
    <col min="3075" max="3075" width="13.42578125" style="4" customWidth="1"/>
    <col min="3076" max="3076" width="12.85546875" style="4" customWidth="1"/>
    <col min="3077" max="3077" width="14.42578125" style="4" customWidth="1"/>
    <col min="3078" max="3320" width="9.140625" style="4"/>
    <col min="3321" max="3321" width="9.5703125" style="4" customWidth="1"/>
    <col min="3322" max="3322" width="12.42578125" style="4" customWidth="1"/>
    <col min="3323" max="3323" width="12" style="4" customWidth="1"/>
    <col min="3324" max="3324" width="12.85546875" style="4" customWidth="1"/>
    <col min="3325" max="3325" width="11.140625" style="4" customWidth="1"/>
    <col min="3326" max="3326" width="15.140625" style="4" customWidth="1"/>
    <col min="3327" max="3327" width="14.140625" style="4" customWidth="1"/>
    <col min="3328" max="3328" width="13.140625" style="4" customWidth="1"/>
    <col min="3329" max="3329" width="13.42578125" style="4" customWidth="1"/>
    <col min="3330" max="3330" width="14.28515625" style="4" customWidth="1"/>
    <col min="3331" max="3331" width="13.42578125" style="4" customWidth="1"/>
    <col min="3332" max="3332" width="12.85546875" style="4" customWidth="1"/>
    <col min="3333" max="3333" width="14.42578125" style="4" customWidth="1"/>
    <col min="3334" max="3576" width="9.140625" style="4"/>
    <col min="3577" max="3577" width="9.5703125" style="4" customWidth="1"/>
    <col min="3578" max="3578" width="12.42578125" style="4" customWidth="1"/>
    <col min="3579" max="3579" width="12" style="4" customWidth="1"/>
    <col min="3580" max="3580" width="12.85546875" style="4" customWidth="1"/>
    <col min="3581" max="3581" width="11.140625" style="4" customWidth="1"/>
    <col min="3582" max="3582" width="15.140625" style="4" customWidth="1"/>
    <col min="3583" max="3583" width="14.140625" style="4" customWidth="1"/>
    <col min="3584" max="3584" width="13.140625" style="4" customWidth="1"/>
    <col min="3585" max="3585" width="13.42578125" style="4" customWidth="1"/>
    <col min="3586" max="3586" width="14.28515625" style="4" customWidth="1"/>
    <col min="3587" max="3587" width="13.42578125" style="4" customWidth="1"/>
    <col min="3588" max="3588" width="12.85546875" style="4" customWidth="1"/>
    <col min="3589" max="3589" width="14.42578125" style="4" customWidth="1"/>
    <col min="3590" max="3832" width="9.140625" style="4"/>
    <col min="3833" max="3833" width="9.5703125" style="4" customWidth="1"/>
    <col min="3834" max="3834" width="12.42578125" style="4" customWidth="1"/>
    <col min="3835" max="3835" width="12" style="4" customWidth="1"/>
    <col min="3836" max="3836" width="12.85546875" style="4" customWidth="1"/>
    <col min="3837" max="3837" width="11.140625" style="4" customWidth="1"/>
    <col min="3838" max="3838" width="15.140625" style="4" customWidth="1"/>
    <col min="3839" max="3839" width="14.140625" style="4" customWidth="1"/>
    <col min="3840" max="3840" width="13.140625" style="4" customWidth="1"/>
    <col min="3841" max="3841" width="13.42578125" style="4" customWidth="1"/>
    <col min="3842" max="3842" width="14.28515625" style="4" customWidth="1"/>
    <col min="3843" max="3843" width="13.42578125" style="4" customWidth="1"/>
    <col min="3844" max="3844" width="12.85546875" style="4" customWidth="1"/>
    <col min="3845" max="3845" width="14.42578125" style="4" customWidth="1"/>
    <col min="3846" max="4088" width="9.140625" style="4"/>
    <col min="4089" max="4089" width="9.5703125" style="4" customWidth="1"/>
    <col min="4090" max="4090" width="12.42578125" style="4" customWidth="1"/>
    <col min="4091" max="4091" width="12" style="4" customWidth="1"/>
    <col min="4092" max="4092" width="12.85546875" style="4" customWidth="1"/>
    <col min="4093" max="4093" width="11.140625" style="4" customWidth="1"/>
    <col min="4094" max="4094" width="15.140625" style="4" customWidth="1"/>
    <col min="4095" max="4095" width="14.140625" style="4" customWidth="1"/>
    <col min="4096" max="4096" width="13.140625" style="4" customWidth="1"/>
    <col min="4097" max="4097" width="13.42578125" style="4" customWidth="1"/>
    <col min="4098" max="4098" width="14.28515625" style="4" customWidth="1"/>
    <col min="4099" max="4099" width="13.42578125" style="4" customWidth="1"/>
    <col min="4100" max="4100" width="12.85546875" style="4" customWidth="1"/>
    <col min="4101" max="4101" width="14.42578125" style="4" customWidth="1"/>
    <col min="4102" max="4344" width="9.140625" style="4"/>
    <col min="4345" max="4345" width="9.5703125" style="4" customWidth="1"/>
    <col min="4346" max="4346" width="12.42578125" style="4" customWidth="1"/>
    <col min="4347" max="4347" width="12" style="4" customWidth="1"/>
    <col min="4348" max="4348" width="12.85546875" style="4" customWidth="1"/>
    <col min="4349" max="4349" width="11.140625" style="4" customWidth="1"/>
    <col min="4350" max="4350" width="15.140625" style="4" customWidth="1"/>
    <col min="4351" max="4351" width="14.140625" style="4" customWidth="1"/>
    <col min="4352" max="4352" width="13.140625" style="4" customWidth="1"/>
    <col min="4353" max="4353" width="13.42578125" style="4" customWidth="1"/>
    <col min="4354" max="4354" width="14.28515625" style="4" customWidth="1"/>
    <col min="4355" max="4355" width="13.42578125" style="4" customWidth="1"/>
    <col min="4356" max="4356" width="12.85546875" style="4" customWidth="1"/>
    <col min="4357" max="4357" width="14.42578125" style="4" customWidth="1"/>
    <col min="4358" max="4600" width="9.140625" style="4"/>
    <col min="4601" max="4601" width="9.5703125" style="4" customWidth="1"/>
    <col min="4602" max="4602" width="12.42578125" style="4" customWidth="1"/>
    <col min="4603" max="4603" width="12" style="4" customWidth="1"/>
    <col min="4604" max="4604" width="12.85546875" style="4" customWidth="1"/>
    <col min="4605" max="4605" width="11.140625" style="4" customWidth="1"/>
    <col min="4606" max="4606" width="15.140625" style="4" customWidth="1"/>
    <col min="4607" max="4607" width="14.140625" style="4" customWidth="1"/>
    <col min="4608" max="4608" width="13.140625" style="4" customWidth="1"/>
    <col min="4609" max="4609" width="13.42578125" style="4" customWidth="1"/>
    <col min="4610" max="4610" width="14.28515625" style="4" customWidth="1"/>
    <col min="4611" max="4611" width="13.42578125" style="4" customWidth="1"/>
    <col min="4612" max="4612" width="12.85546875" style="4" customWidth="1"/>
    <col min="4613" max="4613" width="14.42578125" style="4" customWidth="1"/>
    <col min="4614" max="4856" width="9.140625" style="4"/>
    <col min="4857" max="4857" width="9.5703125" style="4" customWidth="1"/>
    <col min="4858" max="4858" width="12.42578125" style="4" customWidth="1"/>
    <col min="4859" max="4859" width="12" style="4" customWidth="1"/>
    <col min="4860" max="4860" width="12.85546875" style="4" customWidth="1"/>
    <col min="4861" max="4861" width="11.140625" style="4" customWidth="1"/>
    <col min="4862" max="4862" width="15.140625" style="4" customWidth="1"/>
    <col min="4863" max="4863" width="14.140625" style="4" customWidth="1"/>
    <col min="4864" max="4864" width="13.140625" style="4" customWidth="1"/>
    <col min="4865" max="4865" width="13.42578125" style="4" customWidth="1"/>
    <col min="4866" max="4866" width="14.28515625" style="4" customWidth="1"/>
    <col min="4867" max="4867" width="13.42578125" style="4" customWidth="1"/>
    <col min="4868" max="4868" width="12.85546875" style="4" customWidth="1"/>
    <col min="4869" max="4869" width="14.42578125" style="4" customWidth="1"/>
    <col min="4870" max="5112" width="9.140625" style="4"/>
    <col min="5113" max="5113" width="9.5703125" style="4" customWidth="1"/>
    <col min="5114" max="5114" width="12.42578125" style="4" customWidth="1"/>
    <col min="5115" max="5115" width="12" style="4" customWidth="1"/>
    <col min="5116" max="5116" width="12.85546875" style="4" customWidth="1"/>
    <col min="5117" max="5117" width="11.140625" style="4" customWidth="1"/>
    <col min="5118" max="5118" width="15.140625" style="4" customWidth="1"/>
    <col min="5119" max="5119" width="14.140625" style="4" customWidth="1"/>
    <col min="5120" max="5120" width="13.140625" style="4" customWidth="1"/>
    <col min="5121" max="5121" width="13.42578125" style="4" customWidth="1"/>
    <col min="5122" max="5122" width="14.28515625" style="4" customWidth="1"/>
    <col min="5123" max="5123" width="13.42578125" style="4" customWidth="1"/>
    <col min="5124" max="5124" width="12.85546875" style="4" customWidth="1"/>
    <col min="5125" max="5125" width="14.42578125" style="4" customWidth="1"/>
    <col min="5126" max="5368" width="9.140625" style="4"/>
    <col min="5369" max="5369" width="9.5703125" style="4" customWidth="1"/>
    <col min="5370" max="5370" width="12.42578125" style="4" customWidth="1"/>
    <col min="5371" max="5371" width="12" style="4" customWidth="1"/>
    <col min="5372" max="5372" width="12.85546875" style="4" customWidth="1"/>
    <col min="5373" max="5373" width="11.140625" style="4" customWidth="1"/>
    <col min="5374" max="5374" width="15.140625" style="4" customWidth="1"/>
    <col min="5375" max="5375" width="14.140625" style="4" customWidth="1"/>
    <col min="5376" max="5376" width="13.140625" style="4" customWidth="1"/>
    <col min="5377" max="5377" width="13.42578125" style="4" customWidth="1"/>
    <col min="5378" max="5378" width="14.28515625" style="4" customWidth="1"/>
    <col min="5379" max="5379" width="13.42578125" style="4" customWidth="1"/>
    <col min="5380" max="5380" width="12.85546875" style="4" customWidth="1"/>
    <col min="5381" max="5381" width="14.42578125" style="4" customWidth="1"/>
    <col min="5382" max="5624" width="9.140625" style="4"/>
    <col min="5625" max="5625" width="9.5703125" style="4" customWidth="1"/>
    <col min="5626" max="5626" width="12.42578125" style="4" customWidth="1"/>
    <col min="5627" max="5627" width="12" style="4" customWidth="1"/>
    <col min="5628" max="5628" width="12.85546875" style="4" customWidth="1"/>
    <col min="5629" max="5629" width="11.140625" style="4" customWidth="1"/>
    <col min="5630" max="5630" width="15.140625" style="4" customWidth="1"/>
    <col min="5631" max="5631" width="14.140625" style="4" customWidth="1"/>
    <col min="5632" max="5632" width="13.140625" style="4" customWidth="1"/>
    <col min="5633" max="5633" width="13.42578125" style="4" customWidth="1"/>
    <col min="5634" max="5634" width="14.28515625" style="4" customWidth="1"/>
    <col min="5635" max="5635" width="13.42578125" style="4" customWidth="1"/>
    <col min="5636" max="5636" width="12.85546875" style="4" customWidth="1"/>
    <col min="5637" max="5637" width="14.42578125" style="4" customWidth="1"/>
    <col min="5638" max="5880" width="9.140625" style="4"/>
    <col min="5881" max="5881" width="9.5703125" style="4" customWidth="1"/>
    <col min="5882" max="5882" width="12.42578125" style="4" customWidth="1"/>
    <col min="5883" max="5883" width="12" style="4" customWidth="1"/>
    <col min="5884" max="5884" width="12.85546875" style="4" customWidth="1"/>
    <col min="5885" max="5885" width="11.140625" style="4" customWidth="1"/>
    <col min="5886" max="5886" width="15.140625" style="4" customWidth="1"/>
    <col min="5887" max="5887" width="14.140625" style="4" customWidth="1"/>
    <col min="5888" max="5888" width="13.140625" style="4" customWidth="1"/>
    <col min="5889" max="5889" width="13.42578125" style="4" customWidth="1"/>
    <col min="5890" max="5890" width="14.28515625" style="4" customWidth="1"/>
    <col min="5891" max="5891" width="13.42578125" style="4" customWidth="1"/>
    <col min="5892" max="5892" width="12.85546875" style="4" customWidth="1"/>
    <col min="5893" max="5893" width="14.42578125" style="4" customWidth="1"/>
    <col min="5894" max="6136" width="9.140625" style="4"/>
    <col min="6137" max="6137" width="9.5703125" style="4" customWidth="1"/>
    <col min="6138" max="6138" width="12.42578125" style="4" customWidth="1"/>
    <col min="6139" max="6139" width="12" style="4" customWidth="1"/>
    <col min="6140" max="6140" width="12.85546875" style="4" customWidth="1"/>
    <col min="6141" max="6141" width="11.140625" style="4" customWidth="1"/>
    <col min="6142" max="6142" width="15.140625" style="4" customWidth="1"/>
    <col min="6143" max="6143" width="14.140625" style="4" customWidth="1"/>
    <col min="6144" max="6144" width="13.140625" style="4" customWidth="1"/>
    <col min="6145" max="6145" width="13.42578125" style="4" customWidth="1"/>
    <col min="6146" max="6146" width="14.28515625" style="4" customWidth="1"/>
    <col min="6147" max="6147" width="13.42578125" style="4" customWidth="1"/>
    <col min="6148" max="6148" width="12.85546875" style="4" customWidth="1"/>
    <col min="6149" max="6149" width="14.42578125" style="4" customWidth="1"/>
    <col min="6150" max="6392" width="9.140625" style="4"/>
    <col min="6393" max="6393" width="9.5703125" style="4" customWidth="1"/>
    <col min="6394" max="6394" width="12.42578125" style="4" customWidth="1"/>
    <col min="6395" max="6395" width="12" style="4" customWidth="1"/>
    <col min="6396" max="6396" width="12.85546875" style="4" customWidth="1"/>
    <col min="6397" max="6397" width="11.140625" style="4" customWidth="1"/>
    <col min="6398" max="6398" width="15.140625" style="4" customWidth="1"/>
    <col min="6399" max="6399" width="14.140625" style="4" customWidth="1"/>
    <col min="6400" max="6400" width="13.140625" style="4" customWidth="1"/>
    <col min="6401" max="6401" width="13.42578125" style="4" customWidth="1"/>
    <col min="6402" max="6402" width="14.28515625" style="4" customWidth="1"/>
    <col min="6403" max="6403" width="13.42578125" style="4" customWidth="1"/>
    <col min="6404" max="6404" width="12.85546875" style="4" customWidth="1"/>
    <col min="6405" max="6405" width="14.42578125" style="4" customWidth="1"/>
    <col min="6406" max="6648" width="9.140625" style="4"/>
    <col min="6649" max="6649" width="9.5703125" style="4" customWidth="1"/>
    <col min="6650" max="6650" width="12.42578125" style="4" customWidth="1"/>
    <col min="6651" max="6651" width="12" style="4" customWidth="1"/>
    <col min="6652" max="6652" width="12.85546875" style="4" customWidth="1"/>
    <col min="6653" max="6653" width="11.140625" style="4" customWidth="1"/>
    <col min="6654" max="6654" width="15.140625" style="4" customWidth="1"/>
    <col min="6655" max="6655" width="14.140625" style="4" customWidth="1"/>
    <col min="6656" max="6656" width="13.140625" style="4" customWidth="1"/>
    <col min="6657" max="6657" width="13.42578125" style="4" customWidth="1"/>
    <col min="6658" max="6658" width="14.28515625" style="4" customWidth="1"/>
    <col min="6659" max="6659" width="13.42578125" style="4" customWidth="1"/>
    <col min="6660" max="6660" width="12.85546875" style="4" customWidth="1"/>
    <col min="6661" max="6661" width="14.42578125" style="4" customWidth="1"/>
    <col min="6662" max="6904" width="9.140625" style="4"/>
    <col min="6905" max="6905" width="9.5703125" style="4" customWidth="1"/>
    <col min="6906" max="6906" width="12.42578125" style="4" customWidth="1"/>
    <col min="6907" max="6907" width="12" style="4" customWidth="1"/>
    <col min="6908" max="6908" width="12.85546875" style="4" customWidth="1"/>
    <col min="6909" max="6909" width="11.140625" style="4" customWidth="1"/>
    <col min="6910" max="6910" width="15.140625" style="4" customWidth="1"/>
    <col min="6911" max="6911" width="14.140625" style="4" customWidth="1"/>
    <col min="6912" max="6912" width="13.140625" style="4" customWidth="1"/>
    <col min="6913" max="6913" width="13.42578125" style="4" customWidth="1"/>
    <col min="6914" max="6914" width="14.28515625" style="4" customWidth="1"/>
    <col min="6915" max="6915" width="13.42578125" style="4" customWidth="1"/>
    <col min="6916" max="6916" width="12.85546875" style="4" customWidth="1"/>
    <col min="6917" max="6917" width="14.42578125" style="4" customWidth="1"/>
    <col min="6918" max="7160" width="9.140625" style="4"/>
    <col min="7161" max="7161" width="9.5703125" style="4" customWidth="1"/>
    <col min="7162" max="7162" width="12.42578125" style="4" customWidth="1"/>
    <col min="7163" max="7163" width="12" style="4" customWidth="1"/>
    <col min="7164" max="7164" width="12.85546875" style="4" customWidth="1"/>
    <col min="7165" max="7165" width="11.140625" style="4" customWidth="1"/>
    <col min="7166" max="7166" width="15.140625" style="4" customWidth="1"/>
    <col min="7167" max="7167" width="14.140625" style="4" customWidth="1"/>
    <col min="7168" max="7168" width="13.140625" style="4" customWidth="1"/>
    <col min="7169" max="7169" width="13.42578125" style="4" customWidth="1"/>
    <col min="7170" max="7170" width="14.28515625" style="4" customWidth="1"/>
    <col min="7171" max="7171" width="13.42578125" style="4" customWidth="1"/>
    <col min="7172" max="7172" width="12.85546875" style="4" customWidth="1"/>
    <col min="7173" max="7173" width="14.42578125" style="4" customWidth="1"/>
    <col min="7174" max="7416" width="9.140625" style="4"/>
    <col min="7417" max="7417" width="9.5703125" style="4" customWidth="1"/>
    <col min="7418" max="7418" width="12.42578125" style="4" customWidth="1"/>
    <col min="7419" max="7419" width="12" style="4" customWidth="1"/>
    <col min="7420" max="7420" width="12.85546875" style="4" customWidth="1"/>
    <col min="7421" max="7421" width="11.140625" style="4" customWidth="1"/>
    <col min="7422" max="7422" width="15.140625" style="4" customWidth="1"/>
    <col min="7423" max="7423" width="14.140625" style="4" customWidth="1"/>
    <col min="7424" max="7424" width="13.140625" style="4" customWidth="1"/>
    <col min="7425" max="7425" width="13.42578125" style="4" customWidth="1"/>
    <col min="7426" max="7426" width="14.28515625" style="4" customWidth="1"/>
    <col min="7427" max="7427" width="13.42578125" style="4" customWidth="1"/>
    <col min="7428" max="7428" width="12.85546875" style="4" customWidth="1"/>
    <col min="7429" max="7429" width="14.42578125" style="4" customWidth="1"/>
    <col min="7430" max="7672" width="9.140625" style="4"/>
    <col min="7673" max="7673" width="9.5703125" style="4" customWidth="1"/>
    <col min="7674" max="7674" width="12.42578125" style="4" customWidth="1"/>
    <col min="7675" max="7675" width="12" style="4" customWidth="1"/>
    <col min="7676" max="7676" width="12.85546875" style="4" customWidth="1"/>
    <col min="7677" max="7677" width="11.140625" style="4" customWidth="1"/>
    <col min="7678" max="7678" width="15.140625" style="4" customWidth="1"/>
    <col min="7679" max="7679" width="14.140625" style="4" customWidth="1"/>
    <col min="7680" max="7680" width="13.140625" style="4" customWidth="1"/>
    <col min="7681" max="7681" width="13.42578125" style="4" customWidth="1"/>
    <col min="7682" max="7682" width="14.28515625" style="4" customWidth="1"/>
    <col min="7683" max="7683" width="13.42578125" style="4" customWidth="1"/>
    <col min="7684" max="7684" width="12.85546875" style="4" customWidth="1"/>
    <col min="7685" max="7685" width="14.42578125" style="4" customWidth="1"/>
    <col min="7686" max="7928" width="9.140625" style="4"/>
    <col min="7929" max="7929" width="9.5703125" style="4" customWidth="1"/>
    <col min="7930" max="7930" width="12.42578125" style="4" customWidth="1"/>
    <col min="7931" max="7931" width="12" style="4" customWidth="1"/>
    <col min="7932" max="7932" width="12.85546875" style="4" customWidth="1"/>
    <col min="7933" max="7933" width="11.140625" style="4" customWidth="1"/>
    <col min="7934" max="7934" width="15.140625" style="4" customWidth="1"/>
    <col min="7935" max="7935" width="14.140625" style="4" customWidth="1"/>
    <col min="7936" max="7936" width="13.140625" style="4" customWidth="1"/>
    <col min="7937" max="7937" width="13.42578125" style="4" customWidth="1"/>
    <col min="7938" max="7938" width="14.28515625" style="4" customWidth="1"/>
    <col min="7939" max="7939" width="13.42578125" style="4" customWidth="1"/>
    <col min="7940" max="7940" width="12.85546875" style="4" customWidth="1"/>
    <col min="7941" max="7941" width="14.42578125" style="4" customWidth="1"/>
    <col min="7942" max="8184" width="9.140625" style="4"/>
    <col min="8185" max="8185" width="9.5703125" style="4" customWidth="1"/>
    <col min="8186" max="8186" width="12.42578125" style="4" customWidth="1"/>
    <col min="8187" max="8187" width="12" style="4" customWidth="1"/>
    <col min="8188" max="8188" width="12.85546875" style="4" customWidth="1"/>
    <col min="8189" max="8189" width="11.140625" style="4" customWidth="1"/>
    <col min="8190" max="8190" width="15.140625" style="4" customWidth="1"/>
    <col min="8191" max="8191" width="14.140625" style="4" customWidth="1"/>
    <col min="8192" max="8192" width="13.140625" style="4" customWidth="1"/>
    <col min="8193" max="8193" width="13.42578125" style="4" customWidth="1"/>
    <col min="8194" max="8194" width="14.28515625" style="4" customWidth="1"/>
    <col min="8195" max="8195" width="13.42578125" style="4" customWidth="1"/>
    <col min="8196" max="8196" width="12.85546875" style="4" customWidth="1"/>
    <col min="8197" max="8197" width="14.42578125" style="4" customWidth="1"/>
    <col min="8198" max="8440" width="9.140625" style="4"/>
    <col min="8441" max="8441" width="9.5703125" style="4" customWidth="1"/>
    <col min="8442" max="8442" width="12.42578125" style="4" customWidth="1"/>
    <col min="8443" max="8443" width="12" style="4" customWidth="1"/>
    <col min="8444" max="8444" width="12.85546875" style="4" customWidth="1"/>
    <col min="8445" max="8445" width="11.140625" style="4" customWidth="1"/>
    <col min="8446" max="8446" width="15.140625" style="4" customWidth="1"/>
    <col min="8447" max="8447" width="14.140625" style="4" customWidth="1"/>
    <col min="8448" max="8448" width="13.140625" style="4" customWidth="1"/>
    <col min="8449" max="8449" width="13.42578125" style="4" customWidth="1"/>
    <col min="8450" max="8450" width="14.28515625" style="4" customWidth="1"/>
    <col min="8451" max="8451" width="13.42578125" style="4" customWidth="1"/>
    <col min="8452" max="8452" width="12.85546875" style="4" customWidth="1"/>
    <col min="8453" max="8453" width="14.42578125" style="4" customWidth="1"/>
    <col min="8454" max="8696" width="9.140625" style="4"/>
    <col min="8697" max="8697" width="9.5703125" style="4" customWidth="1"/>
    <col min="8698" max="8698" width="12.42578125" style="4" customWidth="1"/>
    <col min="8699" max="8699" width="12" style="4" customWidth="1"/>
    <col min="8700" max="8700" width="12.85546875" style="4" customWidth="1"/>
    <col min="8701" max="8701" width="11.140625" style="4" customWidth="1"/>
    <col min="8702" max="8702" width="15.140625" style="4" customWidth="1"/>
    <col min="8703" max="8703" width="14.140625" style="4" customWidth="1"/>
    <col min="8704" max="8704" width="13.140625" style="4" customWidth="1"/>
    <col min="8705" max="8705" width="13.42578125" style="4" customWidth="1"/>
    <col min="8706" max="8706" width="14.28515625" style="4" customWidth="1"/>
    <col min="8707" max="8707" width="13.42578125" style="4" customWidth="1"/>
    <col min="8708" max="8708" width="12.85546875" style="4" customWidth="1"/>
    <col min="8709" max="8709" width="14.42578125" style="4" customWidth="1"/>
    <col min="8710" max="8952" width="9.140625" style="4"/>
    <col min="8953" max="8953" width="9.5703125" style="4" customWidth="1"/>
    <col min="8954" max="8954" width="12.42578125" style="4" customWidth="1"/>
    <col min="8955" max="8955" width="12" style="4" customWidth="1"/>
    <col min="8956" max="8956" width="12.85546875" style="4" customWidth="1"/>
    <col min="8957" max="8957" width="11.140625" style="4" customWidth="1"/>
    <col min="8958" max="8958" width="15.140625" style="4" customWidth="1"/>
    <col min="8959" max="8959" width="14.140625" style="4" customWidth="1"/>
    <col min="8960" max="8960" width="13.140625" style="4" customWidth="1"/>
    <col min="8961" max="8961" width="13.42578125" style="4" customWidth="1"/>
    <col min="8962" max="8962" width="14.28515625" style="4" customWidth="1"/>
    <col min="8963" max="8963" width="13.42578125" style="4" customWidth="1"/>
    <col min="8964" max="8964" width="12.85546875" style="4" customWidth="1"/>
    <col min="8965" max="8965" width="14.42578125" style="4" customWidth="1"/>
    <col min="8966" max="9208" width="9.140625" style="4"/>
    <col min="9209" max="9209" width="9.5703125" style="4" customWidth="1"/>
    <col min="9210" max="9210" width="12.42578125" style="4" customWidth="1"/>
    <col min="9211" max="9211" width="12" style="4" customWidth="1"/>
    <col min="9212" max="9212" width="12.85546875" style="4" customWidth="1"/>
    <col min="9213" max="9213" width="11.140625" style="4" customWidth="1"/>
    <col min="9214" max="9214" width="15.140625" style="4" customWidth="1"/>
    <col min="9215" max="9215" width="14.140625" style="4" customWidth="1"/>
    <col min="9216" max="9216" width="13.140625" style="4" customWidth="1"/>
    <col min="9217" max="9217" width="13.42578125" style="4" customWidth="1"/>
    <col min="9218" max="9218" width="14.28515625" style="4" customWidth="1"/>
    <col min="9219" max="9219" width="13.42578125" style="4" customWidth="1"/>
    <col min="9220" max="9220" width="12.85546875" style="4" customWidth="1"/>
    <col min="9221" max="9221" width="14.42578125" style="4" customWidth="1"/>
    <col min="9222" max="9464" width="9.140625" style="4"/>
    <col min="9465" max="9465" width="9.5703125" style="4" customWidth="1"/>
    <col min="9466" max="9466" width="12.42578125" style="4" customWidth="1"/>
    <col min="9467" max="9467" width="12" style="4" customWidth="1"/>
    <col min="9468" max="9468" width="12.85546875" style="4" customWidth="1"/>
    <col min="9469" max="9469" width="11.140625" style="4" customWidth="1"/>
    <col min="9470" max="9470" width="15.140625" style="4" customWidth="1"/>
    <col min="9471" max="9471" width="14.140625" style="4" customWidth="1"/>
    <col min="9472" max="9472" width="13.140625" style="4" customWidth="1"/>
    <col min="9473" max="9473" width="13.42578125" style="4" customWidth="1"/>
    <col min="9474" max="9474" width="14.28515625" style="4" customWidth="1"/>
    <col min="9475" max="9475" width="13.42578125" style="4" customWidth="1"/>
    <col min="9476" max="9476" width="12.85546875" style="4" customWidth="1"/>
    <col min="9477" max="9477" width="14.42578125" style="4" customWidth="1"/>
    <col min="9478" max="9720" width="9.140625" style="4"/>
    <col min="9721" max="9721" width="9.5703125" style="4" customWidth="1"/>
    <col min="9722" max="9722" width="12.42578125" style="4" customWidth="1"/>
    <col min="9723" max="9723" width="12" style="4" customWidth="1"/>
    <col min="9724" max="9724" width="12.85546875" style="4" customWidth="1"/>
    <col min="9725" max="9725" width="11.140625" style="4" customWidth="1"/>
    <col min="9726" max="9726" width="15.140625" style="4" customWidth="1"/>
    <col min="9727" max="9727" width="14.140625" style="4" customWidth="1"/>
    <col min="9728" max="9728" width="13.140625" style="4" customWidth="1"/>
    <col min="9729" max="9729" width="13.42578125" style="4" customWidth="1"/>
    <col min="9730" max="9730" width="14.28515625" style="4" customWidth="1"/>
    <col min="9731" max="9731" width="13.42578125" style="4" customWidth="1"/>
    <col min="9732" max="9732" width="12.85546875" style="4" customWidth="1"/>
    <col min="9733" max="9733" width="14.42578125" style="4" customWidth="1"/>
    <col min="9734" max="9976" width="9.140625" style="4"/>
    <col min="9977" max="9977" width="9.5703125" style="4" customWidth="1"/>
    <col min="9978" max="9978" width="12.42578125" style="4" customWidth="1"/>
    <col min="9979" max="9979" width="12" style="4" customWidth="1"/>
    <col min="9980" max="9980" width="12.85546875" style="4" customWidth="1"/>
    <col min="9981" max="9981" width="11.140625" style="4" customWidth="1"/>
    <col min="9982" max="9982" width="15.140625" style="4" customWidth="1"/>
    <col min="9983" max="9983" width="14.140625" style="4" customWidth="1"/>
    <col min="9984" max="9984" width="13.140625" style="4" customWidth="1"/>
    <col min="9985" max="9985" width="13.42578125" style="4" customWidth="1"/>
    <col min="9986" max="9986" width="14.28515625" style="4" customWidth="1"/>
    <col min="9987" max="9987" width="13.42578125" style="4" customWidth="1"/>
    <col min="9988" max="9988" width="12.85546875" style="4" customWidth="1"/>
    <col min="9989" max="9989" width="14.42578125" style="4" customWidth="1"/>
    <col min="9990" max="10232" width="9.140625" style="4"/>
    <col min="10233" max="10233" width="9.5703125" style="4" customWidth="1"/>
    <col min="10234" max="10234" width="12.42578125" style="4" customWidth="1"/>
    <col min="10235" max="10235" width="12" style="4" customWidth="1"/>
    <col min="10236" max="10236" width="12.85546875" style="4" customWidth="1"/>
    <col min="10237" max="10237" width="11.140625" style="4" customWidth="1"/>
    <col min="10238" max="10238" width="15.140625" style="4" customWidth="1"/>
    <col min="10239" max="10239" width="14.140625" style="4" customWidth="1"/>
    <col min="10240" max="10240" width="13.140625" style="4" customWidth="1"/>
    <col min="10241" max="10241" width="13.42578125" style="4" customWidth="1"/>
    <col min="10242" max="10242" width="14.28515625" style="4" customWidth="1"/>
    <col min="10243" max="10243" width="13.42578125" style="4" customWidth="1"/>
    <col min="10244" max="10244" width="12.85546875" style="4" customWidth="1"/>
    <col min="10245" max="10245" width="14.42578125" style="4" customWidth="1"/>
    <col min="10246" max="10488" width="9.140625" style="4"/>
    <col min="10489" max="10489" width="9.5703125" style="4" customWidth="1"/>
    <col min="10490" max="10490" width="12.42578125" style="4" customWidth="1"/>
    <col min="10491" max="10491" width="12" style="4" customWidth="1"/>
    <col min="10492" max="10492" width="12.85546875" style="4" customWidth="1"/>
    <col min="10493" max="10493" width="11.140625" style="4" customWidth="1"/>
    <col min="10494" max="10494" width="15.140625" style="4" customWidth="1"/>
    <col min="10495" max="10495" width="14.140625" style="4" customWidth="1"/>
    <col min="10496" max="10496" width="13.140625" style="4" customWidth="1"/>
    <col min="10497" max="10497" width="13.42578125" style="4" customWidth="1"/>
    <col min="10498" max="10498" width="14.28515625" style="4" customWidth="1"/>
    <col min="10499" max="10499" width="13.42578125" style="4" customWidth="1"/>
    <col min="10500" max="10500" width="12.85546875" style="4" customWidth="1"/>
    <col min="10501" max="10501" width="14.42578125" style="4" customWidth="1"/>
    <col min="10502" max="10744" width="9.140625" style="4"/>
    <col min="10745" max="10745" width="9.5703125" style="4" customWidth="1"/>
    <col min="10746" max="10746" width="12.42578125" style="4" customWidth="1"/>
    <col min="10747" max="10747" width="12" style="4" customWidth="1"/>
    <col min="10748" max="10748" width="12.85546875" style="4" customWidth="1"/>
    <col min="10749" max="10749" width="11.140625" style="4" customWidth="1"/>
    <col min="10750" max="10750" width="15.140625" style="4" customWidth="1"/>
    <col min="10751" max="10751" width="14.140625" style="4" customWidth="1"/>
    <col min="10752" max="10752" width="13.140625" style="4" customWidth="1"/>
    <col min="10753" max="10753" width="13.42578125" style="4" customWidth="1"/>
    <col min="10754" max="10754" width="14.28515625" style="4" customWidth="1"/>
    <col min="10755" max="10755" width="13.42578125" style="4" customWidth="1"/>
    <col min="10756" max="10756" width="12.85546875" style="4" customWidth="1"/>
    <col min="10757" max="10757" width="14.42578125" style="4" customWidth="1"/>
    <col min="10758" max="11000" width="9.140625" style="4"/>
    <col min="11001" max="11001" width="9.5703125" style="4" customWidth="1"/>
    <col min="11002" max="11002" width="12.42578125" style="4" customWidth="1"/>
    <col min="11003" max="11003" width="12" style="4" customWidth="1"/>
    <col min="11004" max="11004" width="12.85546875" style="4" customWidth="1"/>
    <col min="11005" max="11005" width="11.140625" style="4" customWidth="1"/>
    <col min="11006" max="11006" width="15.140625" style="4" customWidth="1"/>
    <col min="11007" max="11007" width="14.140625" style="4" customWidth="1"/>
    <col min="11008" max="11008" width="13.140625" style="4" customWidth="1"/>
    <col min="11009" max="11009" width="13.42578125" style="4" customWidth="1"/>
    <col min="11010" max="11010" width="14.28515625" style="4" customWidth="1"/>
    <col min="11011" max="11011" width="13.42578125" style="4" customWidth="1"/>
    <col min="11012" max="11012" width="12.85546875" style="4" customWidth="1"/>
    <col min="11013" max="11013" width="14.42578125" style="4" customWidth="1"/>
    <col min="11014" max="11256" width="9.140625" style="4"/>
    <col min="11257" max="11257" width="9.5703125" style="4" customWidth="1"/>
    <col min="11258" max="11258" width="12.42578125" style="4" customWidth="1"/>
    <col min="11259" max="11259" width="12" style="4" customWidth="1"/>
    <col min="11260" max="11260" width="12.85546875" style="4" customWidth="1"/>
    <col min="11261" max="11261" width="11.140625" style="4" customWidth="1"/>
    <col min="11262" max="11262" width="15.140625" style="4" customWidth="1"/>
    <col min="11263" max="11263" width="14.140625" style="4" customWidth="1"/>
    <col min="11264" max="11264" width="13.140625" style="4" customWidth="1"/>
    <col min="11265" max="11265" width="13.42578125" style="4" customWidth="1"/>
    <col min="11266" max="11266" width="14.28515625" style="4" customWidth="1"/>
    <col min="11267" max="11267" width="13.42578125" style="4" customWidth="1"/>
    <col min="11268" max="11268" width="12.85546875" style="4" customWidth="1"/>
    <col min="11269" max="11269" width="14.42578125" style="4" customWidth="1"/>
    <col min="11270" max="11512" width="9.140625" style="4"/>
    <col min="11513" max="11513" width="9.5703125" style="4" customWidth="1"/>
    <col min="11514" max="11514" width="12.42578125" style="4" customWidth="1"/>
    <col min="11515" max="11515" width="12" style="4" customWidth="1"/>
    <col min="11516" max="11516" width="12.85546875" style="4" customWidth="1"/>
    <col min="11517" max="11517" width="11.140625" style="4" customWidth="1"/>
    <col min="11518" max="11518" width="15.140625" style="4" customWidth="1"/>
    <col min="11519" max="11519" width="14.140625" style="4" customWidth="1"/>
    <col min="11520" max="11520" width="13.140625" style="4" customWidth="1"/>
    <col min="11521" max="11521" width="13.42578125" style="4" customWidth="1"/>
    <col min="11522" max="11522" width="14.28515625" style="4" customWidth="1"/>
    <col min="11523" max="11523" width="13.42578125" style="4" customWidth="1"/>
    <col min="11524" max="11524" width="12.85546875" style="4" customWidth="1"/>
    <col min="11525" max="11525" width="14.42578125" style="4" customWidth="1"/>
    <col min="11526" max="11768" width="9.140625" style="4"/>
    <col min="11769" max="11769" width="9.5703125" style="4" customWidth="1"/>
    <col min="11770" max="11770" width="12.42578125" style="4" customWidth="1"/>
    <col min="11771" max="11771" width="12" style="4" customWidth="1"/>
    <col min="11772" max="11772" width="12.85546875" style="4" customWidth="1"/>
    <col min="11773" max="11773" width="11.140625" style="4" customWidth="1"/>
    <col min="11774" max="11774" width="15.140625" style="4" customWidth="1"/>
    <col min="11775" max="11775" width="14.140625" style="4" customWidth="1"/>
    <col min="11776" max="11776" width="13.140625" style="4" customWidth="1"/>
    <col min="11777" max="11777" width="13.42578125" style="4" customWidth="1"/>
    <col min="11778" max="11778" width="14.28515625" style="4" customWidth="1"/>
    <col min="11779" max="11779" width="13.42578125" style="4" customWidth="1"/>
    <col min="11780" max="11780" width="12.85546875" style="4" customWidth="1"/>
    <col min="11781" max="11781" width="14.42578125" style="4" customWidth="1"/>
    <col min="11782" max="12024" width="9.140625" style="4"/>
    <col min="12025" max="12025" width="9.5703125" style="4" customWidth="1"/>
    <col min="12026" max="12026" width="12.42578125" style="4" customWidth="1"/>
    <col min="12027" max="12027" width="12" style="4" customWidth="1"/>
    <col min="12028" max="12028" width="12.85546875" style="4" customWidth="1"/>
    <col min="12029" max="12029" width="11.140625" style="4" customWidth="1"/>
    <col min="12030" max="12030" width="15.140625" style="4" customWidth="1"/>
    <col min="12031" max="12031" width="14.140625" style="4" customWidth="1"/>
    <col min="12032" max="12032" width="13.140625" style="4" customWidth="1"/>
    <col min="12033" max="12033" width="13.42578125" style="4" customWidth="1"/>
    <col min="12034" max="12034" width="14.28515625" style="4" customWidth="1"/>
    <col min="12035" max="12035" width="13.42578125" style="4" customWidth="1"/>
    <col min="12036" max="12036" width="12.85546875" style="4" customWidth="1"/>
    <col min="12037" max="12037" width="14.42578125" style="4" customWidth="1"/>
    <col min="12038" max="12280" width="9.140625" style="4"/>
    <col min="12281" max="12281" width="9.5703125" style="4" customWidth="1"/>
    <col min="12282" max="12282" width="12.42578125" style="4" customWidth="1"/>
    <col min="12283" max="12283" width="12" style="4" customWidth="1"/>
    <col min="12284" max="12284" width="12.85546875" style="4" customWidth="1"/>
    <col min="12285" max="12285" width="11.140625" style="4" customWidth="1"/>
    <col min="12286" max="12286" width="15.140625" style="4" customWidth="1"/>
    <col min="12287" max="12287" width="14.140625" style="4" customWidth="1"/>
    <col min="12288" max="12288" width="13.140625" style="4" customWidth="1"/>
    <col min="12289" max="12289" width="13.42578125" style="4" customWidth="1"/>
    <col min="12290" max="12290" width="14.28515625" style="4" customWidth="1"/>
    <col min="12291" max="12291" width="13.42578125" style="4" customWidth="1"/>
    <col min="12292" max="12292" width="12.85546875" style="4" customWidth="1"/>
    <col min="12293" max="12293" width="14.42578125" style="4" customWidth="1"/>
    <col min="12294" max="12536" width="9.140625" style="4"/>
    <col min="12537" max="12537" width="9.5703125" style="4" customWidth="1"/>
    <col min="12538" max="12538" width="12.42578125" style="4" customWidth="1"/>
    <col min="12539" max="12539" width="12" style="4" customWidth="1"/>
    <col min="12540" max="12540" width="12.85546875" style="4" customWidth="1"/>
    <col min="12541" max="12541" width="11.140625" style="4" customWidth="1"/>
    <col min="12542" max="12542" width="15.140625" style="4" customWidth="1"/>
    <col min="12543" max="12543" width="14.140625" style="4" customWidth="1"/>
    <col min="12544" max="12544" width="13.140625" style="4" customWidth="1"/>
    <col min="12545" max="12545" width="13.42578125" style="4" customWidth="1"/>
    <col min="12546" max="12546" width="14.28515625" style="4" customWidth="1"/>
    <col min="12547" max="12547" width="13.42578125" style="4" customWidth="1"/>
    <col min="12548" max="12548" width="12.85546875" style="4" customWidth="1"/>
    <col min="12549" max="12549" width="14.42578125" style="4" customWidth="1"/>
    <col min="12550" max="12792" width="9.140625" style="4"/>
    <col min="12793" max="12793" width="9.5703125" style="4" customWidth="1"/>
    <col min="12794" max="12794" width="12.42578125" style="4" customWidth="1"/>
    <col min="12795" max="12795" width="12" style="4" customWidth="1"/>
    <col min="12796" max="12796" width="12.85546875" style="4" customWidth="1"/>
    <col min="12797" max="12797" width="11.140625" style="4" customWidth="1"/>
    <col min="12798" max="12798" width="15.140625" style="4" customWidth="1"/>
    <col min="12799" max="12799" width="14.140625" style="4" customWidth="1"/>
    <col min="12800" max="12800" width="13.140625" style="4" customWidth="1"/>
    <col min="12801" max="12801" width="13.42578125" style="4" customWidth="1"/>
    <col min="12802" max="12802" width="14.28515625" style="4" customWidth="1"/>
    <col min="12803" max="12803" width="13.42578125" style="4" customWidth="1"/>
    <col min="12804" max="12804" width="12.85546875" style="4" customWidth="1"/>
    <col min="12805" max="12805" width="14.42578125" style="4" customWidth="1"/>
    <col min="12806" max="13048" width="9.140625" style="4"/>
    <col min="13049" max="13049" width="9.5703125" style="4" customWidth="1"/>
    <col min="13050" max="13050" width="12.42578125" style="4" customWidth="1"/>
    <col min="13051" max="13051" width="12" style="4" customWidth="1"/>
    <col min="13052" max="13052" width="12.85546875" style="4" customWidth="1"/>
    <col min="13053" max="13053" width="11.140625" style="4" customWidth="1"/>
    <col min="13054" max="13054" width="15.140625" style="4" customWidth="1"/>
    <col min="13055" max="13055" width="14.140625" style="4" customWidth="1"/>
    <col min="13056" max="13056" width="13.140625" style="4" customWidth="1"/>
    <col min="13057" max="13057" width="13.42578125" style="4" customWidth="1"/>
    <col min="13058" max="13058" width="14.28515625" style="4" customWidth="1"/>
    <col min="13059" max="13059" width="13.42578125" style="4" customWidth="1"/>
    <col min="13060" max="13060" width="12.85546875" style="4" customWidth="1"/>
    <col min="13061" max="13061" width="14.42578125" style="4" customWidth="1"/>
    <col min="13062" max="13304" width="9.140625" style="4"/>
    <col min="13305" max="13305" width="9.5703125" style="4" customWidth="1"/>
    <col min="13306" max="13306" width="12.42578125" style="4" customWidth="1"/>
    <col min="13307" max="13307" width="12" style="4" customWidth="1"/>
    <col min="13308" max="13308" width="12.85546875" style="4" customWidth="1"/>
    <col min="13309" max="13309" width="11.140625" style="4" customWidth="1"/>
    <col min="13310" max="13310" width="15.140625" style="4" customWidth="1"/>
    <col min="13311" max="13311" width="14.140625" style="4" customWidth="1"/>
    <col min="13312" max="13312" width="13.140625" style="4" customWidth="1"/>
    <col min="13313" max="13313" width="13.42578125" style="4" customWidth="1"/>
    <col min="13314" max="13314" width="14.28515625" style="4" customWidth="1"/>
    <col min="13315" max="13315" width="13.42578125" style="4" customWidth="1"/>
    <col min="13316" max="13316" width="12.85546875" style="4" customWidth="1"/>
    <col min="13317" max="13317" width="14.42578125" style="4" customWidth="1"/>
    <col min="13318" max="13560" width="9.140625" style="4"/>
    <col min="13561" max="13561" width="9.5703125" style="4" customWidth="1"/>
    <col min="13562" max="13562" width="12.42578125" style="4" customWidth="1"/>
    <col min="13563" max="13563" width="12" style="4" customWidth="1"/>
    <col min="13564" max="13564" width="12.85546875" style="4" customWidth="1"/>
    <col min="13565" max="13565" width="11.140625" style="4" customWidth="1"/>
    <col min="13566" max="13566" width="15.140625" style="4" customWidth="1"/>
    <col min="13567" max="13567" width="14.140625" style="4" customWidth="1"/>
    <col min="13568" max="13568" width="13.140625" style="4" customWidth="1"/>
    <col min="13569" max="13569" width="13.42578125" style="4" customWidth="1"/>
    <col min="13570" max="13570" width="14.28515625" style="4" customWidth="1"/>
    <col min="13571" max="13571" width="13.42578125" style="4" customWidth="1"/>
    <col min="13572" max="13572" width="12.85546875" style="4" customWidth="1"/>
    <col min="13573" max="13573" width="14.42578125" style="4" customWidth="1"/>
    <col min="13574" max="13816" width="9.140625" style="4"/>
    <col min="13817" max="13817" width="9.5703125" style="4" customWidth="1"/>
    <col min="13818" max="13818" width="12.42578125" style="4" customWidth="1"/>
    <col min="13819" max="13819" width="12" style="4" customWidth="1"/>
    <col min="13820" max="13820" width="12.85546875" style="4" customWidth="1"/>
    <col min="13821" max="13821" width="11.140625" style="4" customWidth="1"/>
    <col min="13822" max="13822" width="15.140625" style="4" customWidth="1"/>
    <col min="13823" max="13823" width="14.140625" style="4" customWidth="1"/>
    <col min="13824" max="13824" width="13.140625" style="4" customWidth="1"/>
    <col min="13825" max="13825" width="13.42578125" style="4" customWidth="1"/>
    <col min="13826" max="13826" width="14.28515625" style="4" customWidth="1"/>
    <col min="13827" max="13827" width="13.42578125" style="4" customWidth="1"/>
    <col min="13828" max="13828" width="12.85546875" style="4" customWidth="1"/>
    <col min="13829" max="13829" width="14.42578125" style="4" customWidth="1"/>
    <col min="13830" max="14072" width="9.140625" style="4"/>
    <col min="14073" max="14073" width="9.5703125" style="4" customWidth="1"/>
    <col min="14074" max="14074" width="12.42578125" style="4" customWidth="1"/>
    <col min="14075" max="14075" width="12" style="4" customWidth="1"/>
    <col min="14076" max="14076" width="12.85546875" style="4" customWidth="1"/>
    <col min="14077" max="14077" width="11.140625" style="4" customWidth="1"/>
    <col min="14078" max="14078" width="15.140625" style="4" customWidth="1"/>
    <col min="14079" max="14079" width="14.140625" style="4" customWidth="1"/>
    <col min="14080" max="14080" width="13.140625" style="4" customWidth="1"/>
    <col min="14081" max="14081" width="13.42578125" style="4" customWidth="1"/>
    <col min="14082" max="14082" width="14.28515625" style="4" customWidth="1"/>
    <col min="14083" max="14083" width="13.42578125" style="4" customWidth="1"/>
    <col min="14084" max="14084" width="12.85546875" style="4" customWidth="1"/>
    <col min="14085" max="14085" width="14.42578125" style="4" customWidth="1"/>
    <col min="14086" max="14328" width="9.140625" style="4"/>
    <col min="14329" max="14329" width="9.5703125" style="4" customWidth="1"/>
    <col min="14330" max="14330" width="12.42578125" style="4" customWidth="1"/>
    <col min="14331" max="14331" width="12" style="4" customWidth="1"/>
    <col min="14332" max="14332" width="12.85546875" style="4" customWidth="1"/>
    <col min="14333" max="14333" width="11.140625" style="4" customWidth="1"/>
    <col min="14334" max="14334" width="15.140625" style="4" customWidth="1"/>
    <col min="14335" max="14335" width="14.140625" style="4" customWidth="1"/>
    <col min="14336" max="14336" width="13.140625" style="4" customWidth="1"/>
    <col min="14337" max="14337" width="13.42578125" style="4" customWidth="1"/>
    <col min="14338" max="14338" width="14.28515625" style="4" customWidth="1"/>
    <col min="14339" max="14339" width="13.42578125" style="4" customWidth="1"/>
    <col min="14340" max="14340" width="12.85546875" style="4" customWidth="1"/>
    <col min="14341" max="14341" width="14.42578125" style="4" customWidth="1"/>
    <col min="14342" max="14584" width="9.140625" style="4"/>
    <col min="14585" max="14585" width="9.5703125" style="4" customWidth="1"/>
    <col min="14586" max="14586" width="12.42578125" style="4" customWidth="1"/>
    <col min="14587" max="14587" width="12" style="4" customWidth="1"/>
    <col min="14588" max="14588" width="12.85546875" style="4" customWidth="1"/>
    <col min="14589" max="14589" width="11.140625" style="4" customWidth="1"/>
    <col min="14590" max="14590" width="15.140625" style="4" customWidth="1"/>
    <col min="14591" max="14591" width="14.140625" style="4" customWidth="1"/>
    <col min="14592" max="14592" width="13.140625" style="4" customWidth="1"/>
    <col min="14593" max="14593" width="13.42578125" style="4" customWidth="1"/>
    <col min="14594" max="14594" width="14.28515625" style="4" customWidth="1"/>
    <col min="14595" max="14595" width="13.42578125" style="4" customWidth="1"/>
    <col min="14596" max="14596" width="12.85546875" style="4" customWidth="1"/>
    <col min="14597" max="14597" width="14.42578125" style="4" customWidth="1"/>
    <col min="14598" max="14840" width="9.140625" style="4"/>
    <col min="14841" max="14841" width="9.5703125" style="4" customWidth="1"/>
    <col min="14842" max="14842" width="12.42578125" style="4" customWidth="1"/>
    <col min="14843" max="14843" width="12" style="4" customWidth="1"/>
    <col min="14844" max="14844" width="12.85546875" style="4" customWidth="1"/>
    <col min="14845" max="14845" width="11.140625" style="4" customWidth="1"/>
    <col min="14846" max="14846" width="15.140625" style="4" customWidth="1"/>
    <col min="14847" max="14847" width="14.140625" style="4" customWidth="1"/>
    <col min="14848" max="14848" width="13.140625" style="4" customWidth="1"/>
    <col min="14849" max="14849" width="13.42578125" style="4" customWidth="1"/>
    <col min="14850" max="14850" width="14.28515625" style="4" customWidth="1"/>
    <col min="14851" max="14851" width="13.42578125" style="4" customWidth="1"/>
    <col min="14852" max="14852" width="12.85546875" style="4" customWidth="1"/>
    <col min="14853" max="14853" width="14.42578125" style="4" customWidth="1"/>
    <col min="14854" max="15096" width="9.140625" style="4"/>
    <col min="15097" max="15097" width="9.5703125" style="4" customWidth="1"/>
    <col min="15098" max="15098" width="12.42578125" style="4" customWidth="1"/>
    <col min="15099" max="15099" width="12" style="4" customWidth="1"/>
    <col min="15100" max="15100" width="12.85546875" style="4" customWidth="1"/>
    <col min="15101" max="15101" width="11.140625" style="4" customWidth="1"/>
    <col min="15102" max="15102" width="15.140625" style="4" customWidth="1"/>
    <col min="15103" max="15103" width="14.140625" style="4" customWidth="1"/>
    <col min="15104" max="15104" width="13.140625" style="4" customWidth="1"/>
    <col min="15105" max="15105" width="13.42578125" style="4" customWidth="1"/>
    <col min="15106" max="15106" width="14.28515625" style="4" customWidth="1"/>
    <col min="15107" max="15107" width="13.42578125" style="4" customWidth="1"/>
    <col min="15108" max="15108" width="12.85546875" style="4" customWidth="1"/>
    <col min="15109" max="15109" width="14.42578125" style="4" customWidth="1"/>
    <col min="15110" max="15352" width="9.140625" style="4"/>
    <col min="15353" max="15353" width="9.5703125" style="4" customWidth="1"/>
    <col min="15354" max="15354" width="12.42578125" style="4" customWidth="1"/>
    <col min="15355" max="15355" width="12" style="4" customWidth="1"/>
    <col min="15356" max="15356" width="12.85546875" style="4" customWidth="1"/>
    <col min="15357" max="15357" width="11.140625" style="4" customWidth="1"/>
    <col min="15358" max="15358" width="15.140625" style="4" customWidth="1"/>
    <col min="15359" max="15359" width="14.140625" style="4" customWidth="1"/>
    <col min="15360" max="15360" width="13.140625" style="4" customWidth="1"/>
    <col min="15361" max="15361" width="13.42578125" style="4" customWidth="1"/>
    <col min="15362" max="15362" width="14.28515625" style="4" customWidth="1"/>
    <col min="15363" max="15363" width="13.42578125" style="4" customWidth="1"/>
    <col min="15364" max="15364" width="12.85546875" style="4" customWidth="1"/>
    <col min="15365" max="15365" width="14.42578125" style="4" customWidth="1"/>
    <col min="15366" max="15608" width="9.140625" style="4"/>
    <col min="15609" max="15609" width="9.5703125" style="4" customWidth="1"/>
    <col min="15610" max="15610" width="12.42578125" style="4" customWidth="1"/>
    <col min="15611" max="15611" width="12" style="4" customWidth="1"/>
    <col min="15612" max="15612" width="12.85546875" style="4" customWidth="1"/>
    <col min="15613" max="15613" width="11.140625" style="4" customWidth="1"/>
    <col min="15614" max="15614" width="15.140625" style="4" customWidth="1"/>
    <col min="15615" max="15615" width="14.140625" style="4" customWidth="1"/>
    <col min="15616" max="15616" width="13.140625" style="4" customWidth="1"/>
    <col min="15617" max="15617" width="13.42578125" style="4" customWidth="1"/>
    <col min="15618" max="15618" width="14.28515625" style="4" customWidth="1"/>
    <col min="15619" max="15619" width="13.42578125" style="4" customWidth="1"/>
    <col min="15620" max="15620" width="12.85546875" style="4" customWidth="1"/>
    <col min="15621" max="15621" width="14.42578125" style="4" customWidth="1"/>
    <col min="15622" max="15864" width="9.140625" style="4"/>
    <col min="15865" max="15865" width="9.5703125" style="4" customWidth="1"/>
    <col min="15866" max="15866" width="12.42578125" style="4" customWidth="1"/>
    <col min="15867" max="15867" width="12" style="4" customWidth="1"/>
    <col min="15868" max="15868" width="12.85546875" style="4" customWidth="1"/>
    <col min="15869" max="15869" width="11.140625" style="4" customWidth="1"/>
    <col min="15870" max="15870" width="15.140625" style="4" customWidth="1"/>
    <col min="15871" max="15871" width="14.140625" style="4" customWidth="1"/>
    <col min="15872" max="15872" width="13.140625" style="4" customWidth="1"/>
    <col min="15873" max="15873" width="13.42578125" style="4" customWidth="1"/>
    <col min="15874" max="15874" width="14.28515625" style="4" customWidth="1"/>
    <col min="15875" max="15875" width="13.42578125" style="4" customWidth="1"/>
    <col min="15876" max="15876" width="12.85546875" style="4" customWidth="1"/>
    <col min="15877" max="15877" width="14.42578125" style="4" customWidth="1"/>
    <col min="15878" max="16120" width="9.140625" style="4"/>
    <col min="16121" max="16121" width="9.5703125" style="4" customWidth="1"/>
    <col min="16122" max="16122" width="12.42578125" style="4" customWidth="1"/>
    <col min="16123" max="16123" width="12" style="4" customWidth="1"/>
    <col min="16124" max="16124" width="12.85546875" style="4" customWidth="1"/>
    <col min="16125" max="16125" width="11.140625" style="4" customWidth="1"/>
    <col min="16126" max="16126" width="15.140625" style="4" customWidth="1"/>
    <col min="16127" max="16127" width="14.140625" style="4" customWidth="1"/>
    <col min="16128" max="16128" width="13.140625" style="4" customWidth="1"/>
    <col min="16129" max="16129" width="13.42578125" style="4" customWidth="1"/>
    <col min="16130" max="16130" width="14.28515625" style="4" customWidth="1"/>
    <col min="16131" max="16131" width="13.42578125" style="4" customWidth="1"/>
    <col min="16132" max="16132" width="12.85546875" style="4" customWidth="1"/>
    <col min="16133" max="16133" width="14.42578125" style="4" customWidth="1"/>
    <col min="16134" max="16384" width="9.140625" style="4"/>
  </cols>
  <sheetData>
    <row r="1" spans="1:6" ht="29.25" customHeight="1" x14ac:dyDescent="0.25">
      <c r="A1" s="481" t="s">
        <v>518</v>
      </c>
      <c r="B1" s="481"/>
      <c r="C1" s="481"/>
      <c r="D1" s="481"/>
      <c r="E1" s="481"/>
      <c r="F1" s="481"/>
    </row>
    <row r="2" spans="1:6" ht="39.75" customHeight="1" x14ac:dyDescent="0.25">
      <c r="A2" s="482" t="s">
        <v>0</v>
      </c>
      <c r="B2" s="483"/>
      <c r="C2" s="483"/>
      <c r="D2" s="483"/>
      <c r="E2" s="483"/>
      <c r="F2" s="484"/>
    </row>
    <row r="3" spans="1:6" ht="39.75" customHeight="1" x14ac:dyDescent="0.25">
      <c r="A3" s="488" t="s">
        <v>1045</v>
      </c>
      <c r="B3" s="488"/>
      <c r="C3" s="488"/>
      <c r="D3" s="488"/>
      <c r="E3" s="488"/>
      <c r="F3" s="330" t="s">
        <v>1243</v>
      </c>
    </row>
    <row r="4" spans="1:6" ht="33" customHeight="1" x14ac:dyDescent="0.25">
      <c r="A4" s="328">
        <v>1</v>
      </c>
      <c r="B4" s="329" t="s">
        <v>156</v>
      </c>
      <c r="C4" s="705" t="s">
        <v>1240</v>
      </c>
      <c r="D4" s="706"/>
      <c r="E4" s="706"/>
      <c r="F4" s="707"/>
    </row>
    <row r="5" spans="1:6" ht="46.15" customHeight="1" x14ac:dyDescent="0.25">
      <c r="A5" s="66">
        <v>2</v>
      </c>
      <c r="B5" s="67" t="s">
        <v>529</v>
      </c>
      <c r="C5" s="705" t="s">
        <v>1241</v>
      </c>
      <c r="D5" s="706"/>
      <c r="E5" s="706"/>
      <c r="F5" s="707"/>
    </row>
    <row r="6" spans="1:6" x14ac:dyDescent="0.25">
      <c r="A6" s="68"/>
      <c r="B6" s="67" t="s">
        <v>888</v>
      </c>
      <c r="C6" s="479" t="s">
        <v>1242</v>
      </c>
      <c r="D6" s="487"/>
      <c r="E6" s="487"/>
      <c r="F6" s="478"/>
    </row>
    <row r="7" spans="1:6" ht="18.75" customHeight="1" x14ac:dyDescent="0.25">
      <c r="A7" s="68">
        <v>3</v>
      </c>
      <c r="B7" s="69" t="s">
        <v>2</v>
      </c>
      <c r="C7" s="78" t="s">
        <v>1238</v>
      </c>
      <c r="D7" s="485" t="str">
        <f>C7</f>
        <v>Gas Turbine (Open Cycle)</v>
      </c>
      <c r="E7" s="486"/>
      <c r="F7" s="3"/>
    </row>
    <row r="8" spans="1:6" ht="31.5" customHeight="1" x14ac:dyDescent="0.25">
      <c r="A8" s="70">
        <v>4</v>
      </c>
      <c r="B8" s="480" t="s">
        <v>3</v>
      </c>
      <c r="C8" s="480"/>
      <c r="D8" s="480"/>
      <c r="E8" s="480"/>
      <c r="F8" s="480"/>
    </row>
    <row r="9" spans="1:6" s="2" customFormat="1" x14ac:dyDescent="0.25">
      <c r="A9" s="66" t="s">
        <v>4</v>
      </c>
      <c r="B9" s="67" t="s">
        <v>5</v>
      </c>
      <c r="C9" s="489"/>
      <c r="D9" s="490"/>
      <c r="E9" s="490"/>
      <c r="F9" s="491"/>
    </row>
    <row r="10" spans="1:6" x14ac:dyDescent="0.25">
      <c r="A10" s="66" t="s">
        <v>30</v>
      </c>
      <c r="B10" s="71" t="s">
        <v>6</v>
      </c>
      <c r="C10" s="479"/>
      <c r="D10" s="487"/>
      <c r="E10" s="487"/>
      <c r="F10" s="478"/>
    </row>
    <row r="11" spans="1:6" x14ac:dyDescent="0.25">
      <c r="A11" s="66" t="s">
        <v>32</v>
      </c>
      <c r="B11" s="71" t="s">
        <v>7</v>
      </c>
      <c r="C11" s="476"/>
      <c r="D11" s="476"/>
      <c r="E11" s="476"/>
      <c r="F11" s="476"/>
    </row>
    <row r="12" spans="1:6" x14ac:dyDescent="0.25">
      <c r="A12" s="66" t="s">
        <v>77</v>
      </c>
      <c r="B12" s="71" t="s">
        <v>8</v>
      </c>
      <c r="C12" s="476"/>
      <c r="D12" s="476"/>
      <c r="E12" s="71" t="s">
        <v>9</v>
      </c>
      <c r="F12" s="78"/>
    </row>
    <row r="13" spans="1:6" x14ac:dyDescent="0.25">
      <c r="A13" s="66" t="s">
        <v>262</v>
      </c>
      <c r="B13" s="71" t="s">
        <v>10</v>
      </c>
      <c r="C13" s="476"/>
      <c r="D13" s="476"/>
      <c r="E13" s="71" t="s">
        <v>11</v>
      </c>
      <c r="F13" s="78"/>
    </row>
    <row r="14" spans="1:6" s="2" customFormat="1" x14ac:dyDescent="0.25">
      <c r="A14" s="66" t="s">
        <v>12</v>
      </c>
      <c r="B14" s="67" t="s">
        <v>13</v>
      </c>
      <c r="C14" s="492"/>
      <c r="D14" s="492"/>
      <c r="E14" s="492"/>
      <c r="F14" s="492"/>
    </row>
    <row r="15" spans="1:6" x14ac:dyDescent="0.25">
      <c r="A15" s="66" t="s">
        <v>30</v>
      </c>
      <c r="B15" s="71" t="s">
        <v>14</v>
      </c>
      <c r="C15" s="476"/>
      <c r="D15" s="476"/>
      <c r="E15" s="476"/>
      <c r="F15" s="476"/>
    </row>
    <row r="16" spans="1:6" x14ac:dyDescent="0.25">
      <c r="A16" s="66" t="s">
        <v>32</v>
      </c>
      <c r="B16" s="71" t="s">
        <v>615</v>
      </c>
      <c r="C16" s="476"/>
      <c r="D16" s="476"/>
      <c r="E16" s="71" t="s">
        <v>11</v>
      </c>
      <c r="F16" s="78"/>
    </row>
    <row r="17" spans="1:6" x14ac:dyDescent="0.25">
      <c r="A17" s="66" t="s">
        <v>77</v>
      </c>
      <c r="B17" s="71" t="s">
        <v>15</v>
      </c>
      <c r="C17" s="78"/>
      <c r="D17" s="71" t="s">
        <v>16</v>
      </c>
      <c r="E17" s="477"/>
      <c r="F17" s="478"/>
    </row>
    <row r="18" spans="1:6" x14ac:dyDescent="0.25">
      <c r="A18" s="70">
        <v>5</v>
      </c>
      <c r="B18" s="480" t="s">
        <v>17</v>
      </c>
      <c r="C18" s="480"/>
      <c r="D18" s="480"/>
      <c r="E18" s="480"/>
      <c r="F18" s="480"/>
    </row>
    <row r="19" spans="1:6" x14ac:dyDescent="0.25">
      <c r="A19" s="66" t="s">
        <v>30</v>
      </c>
      <c r="B19" s="71" t="s">
        <v>18</v>
      </c>
      <c r="C19" s="476"/>
      <c r="D19" s="476"/>
      <c r="E19" s="476"/>
      <c r="F19" s="476"/>
    </row>
    <row r="20" spans="1:6" x14ac:dyDescent="0.25">
      <c r="A20" s="66" t="s">
        <v>32</v>
      </c>
      <c r="B20" s="71" t="s">
        <v>14</v>
      </c>
      <c r="C20" s="476"/>
      <c r="D20" s="476"/>
      <c r="E20" s="476"/>
      <c r="F20" s="476"/>
    </row>
    <row r="21" spans="1:6" x14ac:dyDescent="0.25">
      <c r="A21" s="66" t="s">
        <v>77</v>
      </c>
      <c r="B21" s="71" t="s">
        <v>19</v>
      </c>
      <c r="C21" s="476"/>
      <c r="D21" s="476"/>
      <c r="E21" s="476"/>
      <c r="F21" s="476"/>
    </row>
    <row r="22" spans="1:6" x14ac:dyDescent="0.25">
      <c r="A22" s="66" t="s">
        <v>262</v>
      </c>
      <c r="B22" s="71" t="s">
        <v>6</v>
      </c>
      <c r="C22" s="476"/>
      <c r="D22" s="476"/>
      <c r="E22" s="71" t="s">
        <v>20</v>
      </c>
      <c r="F22" s="78"/>
    </row>
    <row r="23" spans="1:6" x14ac:dyDescent="0.25">
      <c r="A23" s="66" t="s">
        <v>38</v>
      </c>
      <c r="B23" s="71" t="s">
        <v>7</v>
      </c>
      <c r="C23" s="479"/>
      <c r="D23" s="478"/>
      <c r="E23" s="78"/>
      <c r="F23" s="78"/>
    </row>
    <row r="24" spans="1:6" x14ac:dyDescent="0.25">
      <c r="A24" s="66" t="s">
        <v>40</v>
      </c>
      <c r="B24" s="71" t="s">
        <v>8</v>
      </c>
      <c r="C24" s="476"/>
      <c r="D24" s="476"/>
      <c r="E24" s="71" t="s">
        <v>9</v>
      </c>
      <c r="F24" s="78"/>
    </row>
    <row r="25" spans="1:6" x14ac:dyDescent="0.25">
      <c r="A25" s="66" t="s">
        <v>42</v>
      </c>
      <c r="B25" s="71" t="s">
        <v>10</v>
      </c>
      <c r="C25" s="476"/>
      <c r="D25" s="476"/>
      <c r="E25" s="71" t="s">
        <v>11</v>
      </c>
      <c r="F25" s="78"/>
    </row>
    <row r="26" spans="1:6" ht="29.25" customHeight="1" x14ac:dyDescent="0.25">
      <c r="A26" s="70">
        <v>6</v>
      </c>
      <c r="B26" s="480" t="s">
        <v>21</v>
      </c>
      <c r="C26" s="480"/>
      <c r="D26" s="480"/>
      <c r="E26" s="480"/>
      <c r="F26" s="480"/>
    </row>
    <row r="27" spans="1:6" x14ac:dyDescent="0.25">
      <c r="A27" s="66" t="s">
        <v>30</v>
      </c>
      <c r="B27" s="71" t="s">
        <v>22</v>
      </c>
      <c r="C27" s="476"/>
      <c r="D27" s="476"/>
      <c r="E27" s="476"/>
      <c r="F27" s="476"/>
    </row>
    <row r="28" spans="1:6" ht="36.75" customHeight="1" x14ac:dyDescent="0.25">
      <c r="A28" s="66" t="s">
        <v>32</v>
      </c>
      <c r="B28" s="71" t="s">
        <v>14</v>
      </c>
      <c r="C28" s="479"/>
      <c r="D28" s="478"/>
      <c r="E28" s="71" t="s">
        <v>23</v>
      </c>
      <c r="F28" s="78"/>
    </row>
    <row r="29" spans="1:6" x14ac:dyDescent="0.25">
      <c r="A29" s="66" t="s">
        <v>77</v>
      </c>
      <c r="B29" s="71" t="s">
        <v>24</v>
      </c>
      <c r="C29" s="476"/>
      <c r="D29" s="476"/>
      <c r="E29" s="476"/>
      <c r="F29" s="476"/>
    </row>
    <row r="30" spans="1:6" x14ac:dyDescent="0.25">
      <c r="A30" s="66" t="s">
        <v>262</v>
      </c>
      <c r="B30" s="71" t="s">
        <v>10</v>
      </c>
      <c r="C30" s="476"/>
      <c r="D30" s="476"/>
      <c r="E30" s="71" t="s">
        <v>11</v>
      </c>
      <c r="F30" s="78"/>
    </row>
    <row r="31" spans="1:6" ht="22.5" customHeight="1" x14ac:dyDescent="0.25">
      <c r="A31" s="66" t="s">
        <v>38</v>
      </c>
      <c r="B31" s="71" t="s">
        <v>15</v>
      </c>
      <c r="C31" s="78"/>
      <c r="D31" s="71" t="s">
        <v>25</v>
      </c>
      <c r="E31" s="476"/>
      <c r="F31" s="476"/>
    </row>
    <row r="32" spans="1:6" x14ac:dyDescent="0.25">
      <c r="B32" s="8"/>
      <c r="C32" s="5"/>
      <c r="D32" s="5"/>
      <c r="E32" s="5"/>
      <c r="F32" s="5"/>
    </row>
    <row r="33" spans="2:6" x14ac:dyDescent="0.25">
      <c r="D33" s="4"/>
    </row>
    <row r="34" spans="2:6" x14ac:dyDescent="0.25">
      <c r="D34" s="4"/>
    </row>
    <row r="35" spans="2:6" x14ac:dyDescent="0.25">
      <c r="D35" s="4"/>
    </row>
    <row r="36" spans="2:6" x14ac:dyDescent="0.25">
      <c r="B36" s="9"/>
      <c r="C36" s="2"/>
      <c r="D36" s="2"/>
      <c r="E36" s="2"/>
      <c r="F36" s="2"/>
    </row>
    <row r="37" spans="2:6" x14ac:dyDescent="0.25">
      <c r="B37" s="7"/>
      <c r="C37" s="475"/>
      <c r="D37" s="475"/>
      <c r="E37" s="475"/>
      <c r="F37" s="7"/>
    </row>
    <row r="38" spans="2:6" x14ac:dyDescent="0.25">
      <c r="B38" s="7"/>
      <c r="C38" s="475"/>
      <c r="D38" s="475"/>
      <c r="E38" s="475"/>
      <c r="F38" s="7"/>
    </row>
    <row r="39" spans="2:6" x14ac:dyDescent="0.25">
      <c r="B39" s="7"/>
      <c r="C39" s="475"/>
      <c r="D39" s="475"/>
      <c r="E39" s="475"/>
      <c r="F39" s="7"/>
    </row>
    <row r="40" spans="2:6" x14ac:dyDescent="0.25">
      <c r="B40" s="9"/>
      <c r="C40" s="2"/>
      <c r="D40" s="2"/>
      <c r="E40" s="2"/>
      <c r="F40" s="2"/>
    </row>
    <row r="41" spans="2:6" x14ac:dyDescent="0.25">
      <c r="D41" s="4"/>
      <c r="F41" s="7"/>
    </row>
    <row r="42" spans="2:6" x14ac:dyDescent="0.25">
      <c r="D42" s="4"/>
      <c r="F42" s="7"/>
    </row>
  </sheetData>
  <sheetProtection password="F43B" sheet="1" objects="1" scenarios="1"/>
  <mergeCells count="34">
    <mergeCell ref="C28:D28"/>
    <mergeCell ref="C22:D22"/>
    <mergeCell ref="B8:F8"/>
    <mergeCell ref="C9:F9"/>
    <mergeCell ref="C10:F10"/>
    <mergeCell ref="C11:F11"/>
    <mergeCell ref="C12:D12"/>
    <mergeCell ref="C13:D13"/>
    <mergeCell ref="C14:F14"/>
    <mergeCell ref="B18:F18"/>
    <mergeCell ref="C19:F19"/>
    <mergeCell ref="A1:F1"/>
    <mergeCell ref="A2:F2"/>
    <mergeCell ref="C4:F4"/>
    <mergeCell ref="C5:F5"/>
    <mergeCell ref="D7:E7"/>
    <mergeCell ref="C6:F6"/>
    <mergeCell ref="A3:E3"/>
    <mergeCell ref="C39:E39"/>
    <mergeCell ref="C15:F15"/>
    <mergeCell ref="C16:D16"/>
    <mergeCell ref="E17:F17"/>
    <mergeCell ref="C37:E37"/>
    <mergeCell ref="C38:E38"/>
    <mergeCell ref="C29:F29"/>
    <mergeCell ref="C30:D30"/>
    <mergeCell ref="E31:F31"/>
    <mergeCell ref="C23:D23"/>
    <mergeCell ref="C24:D24"/>
    <mergeCell ref="C25:D25"/>
    <mergeCell ref="B26:F26"/>
    <mergeCell ref="C27:F27"/>
    <mergeCell ref="C20:F20"/>
    <mergeCell ref="C21:F21"/>
  </mergeCells>
  <dataValidations count="2">
    <dataValidation type="list" allowBlank="1" showInputMessage="1" showErrorMessage="1" sqref="C7" xr:uid="{00000000-0002-0000-0200-000000000000}">
      <formula1>"Coal/Lignite/Oil/Gas Fired,Gas Turbine (Open Cycle),Combined Cycle Gas Turbine (CCGT),DG Set"</formula1>
    </dataValidation>
    <dataValidation type="list" allowBlank="1" showInputMessage="1" showErrorMessage="1" sqref="F3" xr:uid="{00000000-0002-0000-0200-000001000000}">
      <formula1>"PAT-I, PAT-II, PAT-III, PAT-IV, PAT-V"</formula1>
    </dataValidation>
  </dataValidations>
  <pageMargins left="0.2" right="0.2" top="0.5" bottom="0.25" header="0.3" footer="0.3"/>
  <pageSetup paperSize="9" scale="72"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4"/>
  <sheetViews>
    <sheetView zoomScale="86" zoomScaleNormal="86" workbookViewId="0">
      <pane xSplit="2" ySplit="4" topLeftCell="C33" activePane="bottomRight" state="frozen"/>
      <selection pane="topRight" activeCell="C1" sqref="C1"/>
      <selection pane="bottomLeft" activeCell="A5" sqref="A5"/>
      <selection pane="bottomRight" activeCell="I39" sqref="I39"/>
    </sheetView>
  </sheetViews>
  <sheetFormatPr defaultColWidth="8.85546875" defaultRowHeight="15" x14ac:dyDescent="0.25"/>
  <cols>
    <col min="1" max="1" width="8.7109375" style="307" customWidth="1"/>
    <col min="2" max="2" width="47.85546875" style="322" customWidth="1"/>
    <col min="3" max="3" width="34.7109375" style="322" customWidth="1"/>
    <col min="4" max="4" width="12.28515625" style="307" customWidth="1"/>
    <col min="5" max="5" width="17.140625" style="307" customWidth="1"/>
    <col min="6" max="6" width="15.7109375" style="307" customWidth="1"/>
    <col min="7" max="7" width="29.42578125" style="293" customWidth="1"/>
    <col min="8" max="9" width="8.85546875" style="293"/>
    <col min="10" max="10" width="12.28515625" style="293" customWidth="1"/>
    <col min="11" max="16384" width="8.85546875" style="293"/>
  </cols>
  <sheetData>
    <row r="1" spans="1:7" ht="31.9" customHeight="1" x14ac:dyDescent="0.25">
      <c r="A1" s="493" t="s">
        <v>517</v>
      </c>
      <c r="B1" s="493"/>
      <c r="C1" s="493"/>
      <c r="D1" s="493"/>
      <c r="E1" s="493"/>
      <c r="F1" s="493"/>
      <c r="G1" s="493"/>
    </row>
    <row r="2" spans="1:7" x14ac:dyDescent="0.25">
      <c r="A2" s="494" t="s">
        <v>156</v>
      </c>
      <c r="B2" s="494"/>
      <c r="C2" s="294"/>
      <c r="D2" s="495" t="str">
        <f>'General Information'!C4</f>
        <v>NTPC - Ramagundam</v>
      </c>
      <c r="E2" s="495"/>
      <c r="F2" s="495"/>
      <c r="G2" s="495"/>
    </row>
    <row r="3" spans="1:7" x14ac:dyDescent="0.25">
      <c r="A3" s="295" t="s">
        <v>420</v>
      </c>
      <c r="B3" s="295"/>
      <c r="C3" s="294"/>
      <c r="D3" s="495" t="str">
        <f>'General Information'!D7</f>
        <v>Gas Turbine (Open Cycle)</v>
      </c>
      <c r="E3" s="495"/>
      <c r="F3" s="495"/>
      <c r="G3" s="495"/>
    </row>
    <row r="4" spans="1:7" ht="28.15" customHeight="1" x14ac:dyDescent="0.25">
      <c r="A4" s="296" t="s">
        <v>205</v>
      </c>
      <c r="B4" s="169" t="s">
        <v>128</v>
      </c>
      <c r="C4" s="169" t="s">
        <v>155</v>
      </c>
      <c r="D4" s="296" t="s">
        <v>147</v>
      </c>
      <c r="E4" s="297" t="s">
        <v>176</v>
      </c>
      <c r="F4" s="297" t="s">
        <v>175</v>
      </c>
      <c r="G4" s="298" t="s">
        <v>52</v>
      </c>
    </row>
    <row r="5" spans="1:7" x14ac:dyDescent="0.25">
      <c r="A5" s="299" t="s">
        <v>273</v>
      </c>
      <c r="B5" s="300" t="s">
        <v>422</v>
      </c>
      <c r="C5" s="300"/>
      <c r="D5" s="299"/>
      <c r="E5" s="301"/>
      <c r="F5" s="301"/>
      <c r="G5" s="302"/>
    </row>
    <row r="6" spans="1:7" x14ac:dyDescent="0.25">
      <c r="A6" s="229" t="s">
        <v>254</v>
      </c>
      <c r="B6" s="303" t="s">
        <v>421</v>
      </c>
      <c r="C6" s="303" t="s">
        <v>667</v>
      </c>
      <c r="D6" s="229" t="s">
        <v>28</v>
      </c>
      <c r="E6" s="229">
        <f>'Form Sh'!E8</f>
        <v>2600</v>
      </c>
      <c r="F6" s="229">
        <f>'Form Sh'!M8</f>
        <v>2600</v>
      </c>
      <c r="G6" s="304"/>
    </row>
    <row r="7" spans="1:7" x14ac:dyDescent="0.25">
      <c r="A7" s="229" t="s">
        <v>255</v>
      </c>
      <c r="B7" s="303" t="s">
        <v>423</v>
      </c>
      <c r="C7" s="303" t="s">
        <v>668</v>
      </c>
      <c r="D7" s="229"/>
      <c r="E7" s="229" t="str">
        <f>'Form Sh'!E9:L9</f>
        <v>3x200+3x500+1x500</v>
      </c>
      <c r="F7" s="229" t="str">
        <f>'Form Sh'!M9</f>
        <v>3x200+3x500+1x500</v>
      </c>
      <c r="G7" s="304"/>
    </row>
    <row r="8" spans="1:7" x14ac:dyDescent="0.25">
      <c r="A8" s="229" t="s">
        <v>256</v>
      </c>
      <c r="B8" s="303" t="s">
        <v>1</v>
      </c>
      <c r="C8" s="303" t="s">
        <v>664</v>
      </c>
      <c r="D8" s="229" t="s">
        <v>424</v>
      </c>
      <c r="E8" s="229" t="str">
        <f>'General Information'!C5</f>
        <v>14th November 1978</v>
      </c>
      <c r="F8" s="229" t="str">
        <f>'General Information'!C5</f>
        <v>14th November 1978</v>
      </c>
      <c r="G8" s="304"/>
    </row>
    <row r="9" spans="1:7" x14ac:dyDescent="0.25">
      <c r="A9" s="229" t="s">
        <v>660</v>
      </c>
      <c r="B9" s="303" t="s">
        <v>652</v>
      </c>
      <c r="C9" s="303" t="s">
        <v>665</v>
      </c>
      <c r="D9" s="229" t="s">
        <v>108</v>
      </c>
      <c r="E9" s="238"/>
      <c r="F9" s="229">
        <f>'Form Sh'!M10</f>
        <v>2507.64</v>
      </c>
      <c r="G9" s="304"/>
    </row>
    <row r="10" spans="1:7" x14ac:dyDescent="0.25">
      <c r="A10" s="229" t="s">
        <v>661</v>
      </c>
      <c r="B10" s="303" t="s">
        <v>653</v>
      </c>
      <c r="C10" s="303" t="s">
        <v>666</v>
      </c>
      <c r="D10" s="229" t="s">
        <v>108</v>
      </c>
      <c r="E10" s="238"/>
      <c r="F10" s="229">
        <f>'Form Sh'!M11</f>
        <v>2495.86</v>
      </c>
      <c r="G10" s="304"/>
    </row>
    <row r="11" spans="1:7" ht="30" x14ac:dyDescent="0.25">
      <c r="A11" s="229" t="s">
        <v>662</v>
      </c>
      <c r="B11" s="303" t="s">
        <v>659</v>
      </c>
      <c r="C11" s="303" t="s">
        <v>669</v>
      </c>
      <c r="D11" s="229" t="s">
        <v>91</v>
      </c>
      <c r="E11" s="238"/>
      <c r="F11" s="229">
        <f>'Form Sh'!M12</f>
        <v>19245.32</v>
      </c>
      <c r="G11" s="304"/>
    </row>
    <row r="12" spans="1:7" ht="30" x14ac:dyDescent="0.25">
      <c r="A12" s="229" t="s">
        <v>663</v>
      </c>
      <c r="B12" s="303" t="s">
        <v>1013</v>
      </c>
      <c r="C12" s="303" t="s">
        <v>670</v>
      </c>
      <c r="D12" s="229" t="s">
        <v>62</v>
      </c>
      <c r="E12" s="238"/>
      <c r="F12" s="229">
        <f>'Form Sh'!M13</f>
        <v>10</v>
      </c>
      <c r="G12" s="304"/>
    </row>
    <row r="13" spans="1:7" ht="30" x14ac:dyDescent="0.25">
      <c r="A13" s="229" t="s">
        <v>894</v>
      </c>
      <c r="B13" s="303" t="s">
        <v>895</v>
      </c>
      <c r="C13" s="303" t="s">
        <v>896</v>
      </c>
      <c r="D13" s="229" t="s">
        <v>108</v>
      </c>
      <c r="E13" s="238"/>
      <c r="F13" s="229">
        <f>F9-F10</f>
        <v>11.779999999999745</v>
      </c>
      <c r="G13" s="304"/>
    </row>
    <row r="14" spans="1:7" x14ac:dyDescent="0.25">
      <c r="A14" s="229"/>
      <c r="B14" s="303"/>
      <c r="C14" s="303"/>
      <c r="D14" s="229"/>
      <c r="E14" s="229"/>
      <c r="F14" s="229"/>
      <c r="G14" s="304"/>
    </row>
    <row r="15" spans="1:7" s="235" customFormat="1" x14ac:dyDescent="0.25">
      <c r="A15" s="299" t="s">
        <v>178</v>
      </c>
      <c r="B15" s="300" t="s">
        <v>425</v>
      </c>
      <c r="C15" s="300"/>
      <c r="D15" s="299"/>
      <c r="E15" s="299"/>
      <c r="F15" s="299"/>
      <c r="G15" s="302"/>
    </row>
    <row r="16" spans="1:7" x14ac:dyDescent="0.25">
      <c r="A16" s="229" t="s">
        <v>257</v>
      </c>
      <c r="B16" s="303" t="s">
        <v>426</v>
      </c>
      <c r="C16" s="303"/>
      <c r="D16" s="229" t="s">
        <v>124</v>
      </c>
      <c r="E16" s="206">
        <f>'NF-1 Coal Quality'!E26</f>
        <v>0</v>
      </c>
      <c r="F16" s="206">
        <f>'NF-1 Coal Quality'!F26</f>
        <v>0</v>
      </c>
      <c r="G16" s="304"/>
    </row>
    <row r="17" spans="1:7" ht="28.5" customHeight="1" x14ac:dyDescent="0.25">
      <c r="A17" s="229" t="s">
        <v>258</v>
      </c>
      <c r="B17" s="303" t="s">
        <v>127</v>
      </c>
      <c r="C17" s="303"/>
      <c r="D17" s="229" t="s">
        <v>62</v>
      </c>
      <c r="E17" s="206">
        <f>'NF-1 Coal Quality'!E27</f>
        <v>0</v>
      </c>
      <c r="F17" s="206">
        <f>'NF-1 Coal Quality'!F27</f>
        <v>0</v>
      </c>
      <c r="G17" s="304"/>
    </row>
    <row r="18" spans="1:7" x14ac:dyDescent="0.25">
      <c r="A18" s="229"/>
      <c r="B18" s="303"/>
      <c r="C18" s="303"/>
      <c r="D18" s="229"/>
      <c r="E18" s="206"/>
      <c r="F18" s="206"/>
      <c r="G18" s="304"/>
    </row>
    <row r="19" spans="1:7" s="235" customFormat="1" x14ac:dyDescent="0.25">
      <c r="A19" s="299" t="s">
        <v>179</v>
      </c>
      <c r="B19" s="300" t="s">
        <v>436</v>
      </c>
      <c r="C19" s="300"/>
      <c r="D19" s="299"/>
      <c r="E19" s="305"/>
      <c r="F19" s="305"/>
      <c r="G19" s="302"/>
    </row>
    <row r="20" spans="1:7" x14ac:dyDescent="0.25">
      <c r="A20" s="229" t="s">
        <v>289</v>
      </c>
      <c r="B20" s="303" t="s">
        <v>126</v>
      </c>
      <c r="C20" s="303" t="s">
        <v>682</v>
      </c>
      <c r="D20" s="229" t="s">
        <v>91</v>
      </c>
      <c r="E20" s="229">
        <f>'Form Sh'!I67</f>
        <v>0</v>
      </c>
      <c r="F20" s="229">
        <f>'Form Sh'!Q67</f>
        <v>0</v>
      </c>
      <c r="G20" s="304"/>
    </row>
    <row r="21" spans="1:7" x14ac:dyDescent="0.25">
      <c r="A21" s="229" t="s">
        <v>290</v>
      </c>
      <c r="B21" s="303" t="s">
        <v>438</v>
      </c>
      <c r="C21" s="303"/>
      <c r="D21" s="229" t="s">
        <v>62</v>
      </c>
      <c r="E21" s="229"/>
      <c r="F21" s="229"/>
      <c r="G21" s="304"/>
    </row>
    <row r="22" spans="1:7" x14ac:dyDescent="0.25">
      <c r="A22" s="229" t="s">
        <v>291</v>
      </c>
      <c r="B22" s="303" t="s">
        <v>393</v>
      </c>
      <c r="C22" s="303" t="s">
        <v>683</v>
      </c>
      <c r="D22" s="229" t="s">
        <v>62</v>
      </c>
      <c r="E22" s="206">
        <f>'Annex-loading factor'!E13</f>
        <v>0</v>
      </c>
      <c r="F22" s="206">
        <f>'Annex-loading factor'!F13</f>
        <v>100</v>
      </c>
      <c r="G22" s="304"/>
    </row>
    <row r="23" spans="1:7" x14ac:dyDescent="0.25">
      <c r="A23" s="229" t="s">
        <v>292</v>
      </c>
      <c r="B23" s="303" t="s">
        <v>437</v>
      </c>
      <c r="C23" s="303" t="s">
        <v>684</v>
      </c>
      <c r="D23" s="229" t="s">
        <v>124</v>
      </c>
      <c r="E23" s="306">
        <f>'Form Sh'!K67</f>
        <v>0</v>
      </c>
      <c r="F23" s="306">
        <f>'Form Sh'!S67</f>
        <v>0</v>
      </c>
      <c r="G23" s="304"/>
    </row>
    <row r="24" spans="1:7" ht="30" x14ac:dyDescent="0.25">
      <c r="A24" s="229" t="s">
        <v>293</v>
      </c>
      <c r="B24" s="303" t="s">
        <v>671</v>
      </c>
      <c r="C24" s="303" t="s">
        <v>685</v>
      </c>
      <c r="D24" s="229" t="s">
        <v>91</v>
      </c>
      <c r="E24" s="229">
        <f>'Form Sh'!F80</f>
        <v>0</v>
      </c>
      <c r="F24" s="229">
        <f>'Form Sh'!M80</f>
        <v>0</v>
      </c>
      <c r="G24" s="304"/>
    </row>
    <row r="25" spans="1:7" ht="30" x14ac:dyDescent="0.25">
      <c r="A25" s="229" t="s">
        <v>294</v>
      </c>
      <c r="B25" s="303" t="s">
        <v>672</v>
      </c>
      <c r="C25" s="303" t="s">
        <v>686</v>
      </c>
      <c r="D25" s="229" t="s">
        <v>62</v>
      </c>
      <c r="E25" s="206">
        <f>'Form Sh'!F81</f>
        <v>0</v>
      </c>
      <c r="F25" s="206">
        <f>'Form Sh'!M81</f>
        <v>0</v>
      </c>
      <c r="G25" s="304"/>
    </row>
    <row r="26" spans="1:7" x14ac:dyDescent="0.25">
      <c r="A26" s="229"/>
      <c r="B26" s="303"/>
      <c r="C26" s="303"/>
      <c r="D26" s="229"/>
      <c r="E26" s="229"/>
      <c r="F26" s="229"/>
      <c r="G26" s="304"/>
    </row>
    <row r="27" spans="1:7" s="235" customFormat="1" ht="30" x14ac:dyDescent="0.25">
      <c r="A27" s="299" t="s">
        <v>180</v>
      </c>
      <c r="B27" s="300" t="s">
        <v>511</v>
      </c>
      <c r="C27" s="300"/>
      <c r="D27" s="299"/>
      <c r="E27" s="299"/>
      <c r="F27" s="299"/>
      <c r="G27" s="302"/>
    </row>
    <row r="28" spans="1:7" x14ac:dyDescent="0.25">
      <c r="A28" s="229" t="s">
        <v>439</v>
      </c>
      <c r="B28" s="303" t="s">
        <v>658</v>
      </c>
      <c r="C28" s="303" t="s">
        <v>687</v>
      </c>
      <c r="D28" s="229" t="s">
        <v>124</v>
      </c>
      <c r="E28" s="306"/>
      <c r="F28" s="306">
        <f>F16/(1-F25/100)</f>
        <v>0</v>
      </c>
      <c r="G28" s="304"/>
    </row>
    <row r="29" spans="1:7" x14ac:dyDescent="0.25">
      <c r="A29" s="229" t="s">
        <v>440</v>
      </c>
      <c r="B29" s="303" t="s">
        <v>444</v>
      </c>
      <c r="C29" s="303" t="s">
        <v>688</v>
      </c>
      <c r="D29" s="229" t="s">
        <v>124</v>
      </c>
      <c r="E29" s="229"/>
      <c r="F29" s="306">
        <f>F23/(1-F25/100)</f>
        <v>0</v>
      </c>
      <c r="G29" s="304"/>
    </row>
    <row r="30" spans="1:7" x14ac:dyDescent="0.25">
      <c r="A30" s="229" t="s">
        <v>441</v>
      </c>
      <c r="B30" s="303" t="s">
        <v>443</v>
      </c>
      <c r="C30" s="303" t="s">
        <v>689</v>
      </c>
      <c r="D30" s="229" t="s">
        <v>124</v>
      </c>
      <c r="E30" s="229"/>
      <c r="F30" s="306">
        <f>F29-F28</f>
        <v>0</v>
      </c>
      <c r="G30" s="304"/>
    </row>
    <row r="31" spans="1:7" x14ac:dyDescent="0.25">
      <c r="A31" s="229" t="s">
        <v>442</v>
      </c>
      <c r="B31" s="303" t="s">
        <v>446</v>
      </c>
      <c r="C31" s="303" t="s">
        <v>690</v>
      </c>
      <c r="D31" s="229" t="s">
        <v>62</v>
      </c>
      <c r="E31" s="229"/>
      <c r="F31" s="206">
        <f>IFERROR(F30*100/F28,0)</f>
        <v>0</v>
      </c>
      <c r="G31" s="304"/>
    </row>
    <row r="32" spans="1:7" ht="60" x14ac:dyDescent="0.25">
      <c r="A32" s="229" t="s">
        <v>445</v>
      </c>
      <c r="B32" s="303" t="s">
        <v>299</v>
      </c>
      <c r="C32" s="303" t="s">
        <v>696</v>
      </c>
      <c r="D32" s="229" t="s">
        <v>62</v>
      </c>
      <c r="E32" s="229">
        <f>IF(F31&lt;=2,0,IF(AND(F31&gt;2,F31&lt;=5),10,IF(AND(F31&gt;5,F31&lt;=10),17,IF(AND(F31&gt;10,F31&lt;=20),21,24))))</f>
        <v>0</v>
      </c>
      <c r="F32" s="307">
        <f>E32</f>
        <v>0</v>
      </c>
      <c r="G32" s="304"/>
    </row>
    <row r="33" spans="1:7" x14ac:dyDescent="0.25">
      <c r="A33" s="308" t="s">
        <v>447</v>
      </c>
      <c r="B33" s="309" t="s">
        <v>1111</v>
      </c>
      <c r="C33" s="309" t="s">
        <v>899</v>
      </c>
      <c r="D33" s="308" t="s">
        <v>124</v>
      </c>
      <c r="E33" s="308"/>
      <c r="F33" s="323">
        <f>F32*F30/100</f>
        <v>0</v>
      </c>
      <c r="G33" s="310"/>
    </row>
    <row r="34" spans="1:7" x14ac:dyDescent="0.25">
      <c r="A34" s="308" t="s">
        <v>897</v>
      </c>
      <c r="B34" s="309" t="s">
        <v>898</v>
      </c>
      <c r="C34" s="309" t="s">
        <v>900</v>
      </c>
      <c r="D34" s="308" t="s">
        <v>124</v>
      </c>
      <c r="E34" s="308"/>
      <c r="F34" s="323">
        <f>IF(F10&gt;0,F29-F33-F10,0)</f>
        <v>-2495.86</v>
      </c>
      <c r="G34" s="310"/>
    </row>
    <row r="35" spans="1:7" x14ac:dyDescent="0.25">
      <c r="A35" s="229"/>
      <c r="B35" s="303"/>
      <c r="C35" s="303"/>
      <c r="D35" s="229"/>
      <c r="E35" s="229"/>
      <c r="F35" s="229"/>
      <c r="G35" s="304"/>
    </row>
    <row r="36" spans="1:7" s="235" customFormat="1" x14ac:dyDescent="0.25">
      <c r="A36" s="299" t="s">
        <v>181</v>
      </c>
      <c r="B36" s="300" t="s">
        <v>459</v>
      </c>
      <c r="C36" s="300"/>
      <c r="D36" s="299"/>
      <c r="E36" s="299"/>
      <c r="F36" s="299"/>
      <c r="G36" s="302"/>
    </row>
    <row r="37" spans="1:7" s="235" customFormat="1" x14ac:dyDescent="0.25">
      <c r="A37" s="299" t="s">
        <v>448</v>
      </c>
      <c r="B37" s="300" t="s">
        <v>449</v>
      </c>
      <c r="C37" s="300"/>
      <c r="D37" s="299"/>
      <c r="E37" s="299"/>
      <c r="F37" s="299"/>
      <c r="G37" s="302"/>
    </row>
    <row r="38" spans="1:7" x14ac:dyDescent="0.25">
      <c r="A38" s="229" t="s">
        <v>450</v>
      </c>
      <c r="B38" s="303" t="s">
        <v>451</v>
      </c>
      <c r="C38" s="303" t="s">
        <v>691</v>
      </c>
      <c r="D38" s="229" t="s">
        <v>62</v>
      </c>
      <c r="E38" s="206">
        <f>'NF-1 Coal Quality'!E24:AH24</f>
        <v>0</v>
      </c>
      <c r="F38" s="229"/>
      <c r="G38" s="304"/>
    </row>
    <row r="39" spans="1:7" ht="30" x14ac:dyDescent="0.25">
      <c r="A39" s="229" t="s">
        <v>452</v>
      </c>
      <c r="B39" s="303" t="s">
        <v>455</v>
      </c>
      <c r="C39" s="303" t="s">
        <v>692</v>
      </c>
      <c r="D39" s="229" t="s">
        <v>124</v>
      </c>
      <c r="E39" s="206">
        <f>'NF-1 Coal Quality'!E22</f>
        <v>0</v>
      </c>
      <c r="F39" s="229"/>
      <c r="G39" s="304"/>
    </row>
    <row r="40" spans="1:7" x14ac:dyDescent="0.25">
      <c r="A40" s="229"/>
      <c r="B40" s="303"/>
      <c r="C40" s="303"/>
      <c r="D40" s="229"/>
      <c r="E40" s="229"/>
      <c r="F40" s="229"/>
      <c r="G40" s="304"/>
    </row>
    <row r="41" spans="1:7" s="235" customFormat="1" x14ac:dyDescent="0.25">
      <c r="A41" s="299" t="s">
        <v>456</v>
      </c>
      <c r="B41" s="300" t="s">
        <v>1157</v>
      </c>
      <c r="C41" s="300"/>
      <c r="D41" s="299"/>
      <c r="E41" s="299"/>
      <c r="F41" s="299"/>
      <c r="G41" s="302"/>
    </row>
    <row r="42" spans="1:7" ht="30" x14ac:dyDescent="0.25">
      <c r="A42" s="229" t="s">
        <v>457</v>
      </c>
      <c r="B42" s="275" t="s">
        <v>1195</v>
      </c>
      <c r="C42" s="303" t="s">
        <v>1158</v>
      </c>
      <c r="D42" s="229" t="s">
        <v>124</v>
      </c>
      <c r="E42" s="206">
        <f>'NF-2 PLF and APC'!$I$80</f>
        <v>-2495.86</v>
      </c>
      <c r="F42" s="206"/>
      <c r="G42" s="304"/>
    </row>
    <row r="43" spans="1:7" x14ac:dyDescent="0.25">
      <c r="A43" s="229"/>
      <c r="B43" s="275"/>
      <c r="C43" s="303"/>
      <c r="D43" s="229"/>
      <c r="E43" s="206"/>
      <c r="F43" s="229"/>
      <c r="G43" s="304" t="s">
        <v>842</v>
      </c>
    </row>
    <row r="44" spans="1:7" s="235" customFormat="1" x14ac:dyDescent="0.25">
      <c r="A44" s="299" t="s">
        <v>1166</v>
      </c>
      <c r="B44" s="300" t="s">
        <v>463</v>
      </c>
      <c r="C44" s="300"/>
      <c r="D44" s="299"/>
      <c r="E44" s="299"/>
      <c r="F44" s="299"/>
      <c r="G44" s="302"/>
    </row>
    <row r="45" spans="1:7" ht="30" x14ac:dyDescent="0.25">
      <c r="A45" s="229" t="s">
        <v>1167</v>
      </c>
      <c r="B45" s="303" t="s">
        <v>413</v>
      </c>
      <c r="C45" s="303" t="s">
        <v>697</v>
      </c>
      <c r="D45" s="229" t="s">
        <v>283</v>
      </c>
      <c r="E45" s="206">
        <f>'NF-3 Gas Fuel Mix'!E19:F19</f>
        <v>0</v>
      </c>
      <c r="F45" s="229"/>
      <c r="G45" s="304"/>
    </row>
    <row r="46" spans="1:7" x14ac:dyDescent="0.25">
      <c r="A46" s="229" t="s">
        <v>1168</v>
      </c>
      <c r="B46" s="303" t="s">
        <v>473</v>
      </c>
      <c r="C46" s="303" t="s">
        <v>693</v>
      </c>
      <c r="D46" s="229" t="s">
        <v>124</v>
      </c>
      <c r="E46" s="206">
        <f>IFERROR(E45/E20,0)</f>
        <v>0</v>
      </c>
      <c r="F46" s="229"/>
      <c r="G46" s="304"/>
    </row>
    <row r="47" spans="1:7" x14ac:dyDescent="0.25">
      <c r="A47" s="229"/>
      <c r="B47" s="275"/>
      <c r="C47" s="303"/>
      <c r="D47" s="229"/>
      <c r="E47" s="206"/>
      <c r="F47" s="229"/>
      <c r="G47" s="304"/>
    </row>
    <row r="48" spans="1:7" s="235" customFormat="1" x14ac:dyDescent="0.25">
      <c r="A48" s="299" t="s">
        <v>460</v>
      </c>
      <c r="B48" s="300" t="s">
        <v>786</v>
      </c>
      <c r="C48" s="300"/>
      <c r="D48" s="299"/>
      <c r="E48" s="299"/>
      <c r="F48" s="299"/>
      <c r="G48" s="302"/>
    </row>
    <row r="49" spans="1:7" ht="30" x14ac:dyDescent="0.25">
      <c r="A49" s="229" t="s">
        <v>465</v>
      </c>
      <c r="B49" s="303" t="s">
        <v>864</v>
      </c>
      <c r="C49" s="303" t="s">
        <v>694</v>
      </c>
      <c r="D49" s="229" t="s">
        <v>283</v>
      </c>
      <c r="E49" s="206">
        <f>'NF-4 Gas OC Cycle'!E19:F19</f>
        <v>0</v>
      </c>
      <c r="F49" s="229"/>
      <c r="G49" s="304"/>
    </row>
    <row r="50" spans="1:7" x14ac:dyDescent="0.25">
      <c r="A50" s="229" t="s">
        <v>470</v>
      </c>
      <c r="B50" s="303" t="s">
        <v>475</v>
      </c>
      <c r="C50" s="303" t="s">
        <v>695</v>
      </c>
      <c r="D50" s="229" t="s">
        <v>124</v>
      </c>
      <c r="E50" s="206">
        <f>IFERROR(E49/E20,0)</f>
        <v>0</v>
      </c>
      <c r="F50" s="229"/>
      <c r="G50" s="304"/>
    </row>
    <row r="51" spans="1:7" x14ac:dyDescent="0.25">
      <c r="A51" s="229"/>
      <c r="B51" s="303"/>
      <c r="C51" s="303"/>
      <c r="D51" s="229"/>
      <c r="E51" s="229"/>
      <c r="F51" s="229"/>
      <c r="G51" s="304"/>
    </row>
    <row r="52" spans="1:7" s="235" customFormat="1" x14ac:dyDescent="0.25">
      <c r="A52" s="299" t="s">
        <v>462</v>
      </c>
      <c r="B52" s="300" t="s">
        <v>787</v>
      </c>
      <c r="C52" s="300"/>
      <c r="D52" s="299"/>
      <c r="E52" s="299"/>
      <c r="F52" s="299"/>
      <c r="G52" s="302"/>
    </row>
    <row r="53" spans="1:7" ht="30" x14ac:dyDescent="0.25">
      <c r="A53" s="229" t="s">
        <v>464</v>
      </c>
      <c r="B53" s="303" t="s">
        <v>865</v>
      </c>
      <c r="C53" s="303" t="s">
        <v>871</v>
      </c>
      <c r="D53" s="229" t="s">
        <v>283</v>
      </c>
      <c r="E53" s="206">
        <f>'NF-5 Gas Quality'!E13</f>
        <v>0</v>
      </c>
      <c r="F53" s="229"/>
      <c r="G53" s="304"/>
    </row>
    <row r="54" spans="1:7" x14ac:dyDescent="0.25">
      <c r="A54" s="229" t="s">
        <v>472</v>
      </c>
      <c r="B54" s="303" t="s">
        <v>788</v>
      </c>
      <c r="C54" s="303" t="s">
        <v>872</v>
      </c>
      <c r="D54" s="229" t="s">
        <v>124</v>
      </c>
      <c r="E54" s="206">
        <f>IFERROR(E53/E23,0)</f>
        <v>0</v>
      </c>
      <c r="F54" s="229"/>
      <c r="G54" s="304"/>
    </row>
    <row r="55" spans="1:7" s="235" customFormat="1" x14ac:dyDescent="0.25">
      <c r="A55" s="299"/>
      <c r="B55" s="300"/>
      <c r="C55" s="300"/>
      <c r="D55" s="299"/>
      <c r="E55" s="299"/>
      <c r="F55" s="299"/>
      <c r="G55" s="302"/>
    </row>
    <row r="56" spans="1:7" s="235" customFormat="1" x14ac:dyDescent="0.25">
      <c r="A56" s="299" t="s">
        <v>466</v>
      </c>
      <c r="B56" s="300" t="s">
        <v>461</v>
      </c>
      <c r="C56" s="300"/>
      <c r="D56" s="299"/>
      <c r="E56" s="299"/>
      <c r="F56" s="299"/>
      <c r="G56" s="302"/>
    </row>
    <row r="57" spans="1:7" ht="45" x14ac:dyDescent="0.25">
      <c r="A57" s="229" t="s">
        <v>467</v>
      </c>
      <c r="B57" s="303" t="s">
        <v>901</v>
      </c>
      <c r="C57" s="303" t="s">
        <v>870</v>
      </c>
      <c r="D57" s="229" t="s">
        <v>283</v>
      </c>
      <c r="E57" s="313">
        <f>'NF-6 Others'!E33</f>
        <v>0</v>
      </c>
      <c r="F57" s="229"/>
      <c r="G57" s="304"/>
    </row>
    <row r="58" spans="1:7" x14ac:dyDescent="0.25">
      <c r="A58" s="229" t="s">
        <v>474</v>
      </c>
      <c r="B58" s="303" t="s">
        <v>471</v>
      </c>
      <c r="C58" s="303" t="s">
        <v>1008</v>
      </c>
      <c r="D58" s="229" t="s">
        <v>124</v>
      </c>
      <c r="E58" s="206">
        <f>IFERROR(E57/(E20-E24),0)</f>
        <v>0</v>
      </c>
      <c r="F58" s="229"/>
      <c r="G58" s="304"/>
    </row>
    <row r="59" spans="1:7" s="235" customFormat="1" x14ac:dyDescent="0.25">
      <c r="A59" s="229"/>
      <c r="B59" s="303"/>
      <c r="C59" s="303"/>
      <c r="D59" s="229"/>
      <c r="E59" s="206"/>
      <c r="F59" s="311"/>
      <c r="G59" s="312"/>
    </row>
    <row r="60" spans="1:7" s="235" customFormat="1" x14ac:dyDescent="0.25">
      <c r="A60" s="299" t="s">
        <v>789</v>
      </c>
      <c r="B60" s="300" t="s">
        <v>1169</v>
      </c>
      <c r="C60" s="300"/>
      <c r="D60" s="299"/>
      <c r="E60" s="299"/>
      <c r="F60" s="299"/>
      <c r="G60" s="302"/>
    </row>
    <row r="61" spans="1:7" ht="30" x14ac:dyDescent="0.25">
      <c r="A61" s="229" t="s">
        <v>790</v>
      </c>
      <c r="B61" s="303" t="s">
        <v>656</v>
      </c>
      <c r="C61" s="303" t="s">
        <v>870</v>
      </c>
      <c r="D61" s="229" t="s">
        <v>283</v>
      </c>
      <c r="E61" s="313">
        <f>'NF-7 Fuel Mix for TPP'!E17</f>
        <v>0</v>
      </c>
      <c r="F61" s="229"/>
      <c r="G61" s="304"/>
    </row>
    <row r="62" spans="1:7" x14ac:dyDescent="0.25">
      <c r="A62" s="229" t="s">
        <v>791</v>
      </c>
      <c r="B62" s="303" t="s">
        <v>471</v>
      </c>
      <c r="C62" s="303" t="s">
        <v>1008</v>
      </c>
      <c r="D62" s="229" t="s">
        <v>124</v>
      </c>
      <c r="E62" s="206">
        <f>IFERROR(E61/(E20-E24),0)</f>
        <v>0</v>
      </c>
      <c r="F62" s="229"/>
      <c r="G62" s="304"/>
    </row>
    <row r="63" spans="1:7" x14ac:dyDescent="0.25">
      <c r="A63" s="229"/>
      <c r="B63" s="303"/>
      <c r="C63" s="303"/>
      <c r="D63" s="229"/>
      <c r="E63" s="206"/>
      <c r="F63" s="229"/>
      <c r="G63" s="304"/>
    </row>
    <row r="64" spans="1:7" ht="30" x14ac:dyDescent="0.25">
      <c r="A64" s="299" t="s">
        <v>182</v>
      </c>
      <c r="B64" s="300" t="s">
        <v>797</v>
      </c>
      <c r="C64" s="300"/>
      <c r="D64" s="299"/>
      <c r="E64" s="299"/>
      <c r="F64" s="299"/>
      <c r="G64" s="302"/>
    </row>
    <row r="65" spans="1:7" x14ac:dyDescent="0.25">
      <c r="A65" s="299" t="s">
        <v>476</v>
      </c>
      <c r="B65" s="300" t="s">
        <v>483</v>
      </c>
      <c r="C65" s="300"/>
      <c r="D65" s="299"/>
      <c r="E65" s="299"/>
      <c r="F65" s="299"/>
      <c r="G65" s="302"/>
    </row>
    <row r="66" spans="1:7" ht="45" x14ac:dyDescent="0.25">
      <c r="A66" s="229" t="s">
        <v>482</v>
      </c>
      <c r="B66" s="303" t="s">
        <v>765</v>
      </c>
      <c r="C66" s="303" t="s">
        <v>862</v>
      </c>
      <c r="D66" s="229" t="s">
        <v>124</v>
      </c>
      <c r="E66" s="206" t="str">
        <f>IF(D3="Coal/Lignite/Oil/Gas Fired",E23,"Not Applicable")</f>
        <v>Not Applicable</v>
      </c>
      <c r="F66" s="229"/>
      <c r="G66" s="304"/>
    </row>
    <row r="67" spans="1:7" s="235" customFormat="1" ht="60" x14ac:dyDescent="0.25">
      <c r="A67" s="314" t="s">
        <v>480</v>
      </c>
      <c r="B67" s="315" t="s">
        <v>766</v>
      </c>
      <c r="C67" s="315" t="s">
        <v>863</v>
      </c>
      <c r="D67" s="314" t="s">
        <v>124</v>
      </c>
      <c r="E67" s="316" t="str">
        <f>IF(D3="Coal/Lignite/Oil/Gas Fired",E66/(1-E25/100),"Not Applicable")</f>
        <v>Not Applicable</v>
      </c>
      <c r="F67" s="314"/>
      <c r="G67" s="317"/>
    </row>
    <row r="68" spans="1:7" x14ac:dyDescent="0.25">
      <c r="A68" s="299" t="s">
        <v>481</v>
      </c>
      <c r="B68" s="300" t="s">
        <v>204</v>
      </c>
      <c r="C68" s="300"/>
      <c r="D68" s="299"/>
      <c r="E68" s="305"/>
      <c r="F68" s="299"/>
      <c r="G68" s="302"/>
    </row>
    <row r="69" spans="1:7" x14ac:dyDescent="0.25">
      <c r="A69" s="229" t="s">
        <v>1171</v>
      </c>
      <c r="B69" s="303" t="s">
        <v>478</v>
      </c>
      <c r="C69" s="303" t="s">
        <v>452</v>
      </c>
      <c r="D69" s="229" t="s">
        <v>124</v>
      </c>
      <c r="E69" s="206" t="str">
        <f>IF(E67="Not Applicable","Not Applicable",E39)</f>
        <v>Not Applicable</v>
      </c>
      <c r="F69" s="229"/>
      <c r="G69" s="304"/>
    </row>
    <row r="70" spans="1:7" x14ac:dyDescent="0.25">
      <c r="A70" s="229" t="s">
        <v>1172</v>
      </c>
      <c r="B70" s="303" t="s">
        <v>1159</v>
      </c>
      <c r="C70" s="303" t="s">
        <v>457</v>
      </c>
      <c r="D70" s="229" t="s">
        <v>124</v>
      </c>
      <c r="E70" s="206" t="str">
        <f>IF(E67="Not Applicable","Not Applicable",E42)</f>
        <v>Not Applicable</v>
      </c>
      <c r="F70" s="229"/>
      <c r="G70" s="304"/>
    </row>
    <row r="71" spans="1:7" x14ac:dyDescent="0.25">
      <c r="A71" s="229" t="s">
        <v>1173</v>
      </c>
      <c r="B71" s="303" t="s">
        <v>479</v>
      </c>
      <c r="C71" s="303" t="s">
        <v>1170</v>
      </c>
      <c r="D71" s="229" t="s">
        <v>124</v>
      </c>
      <c r="E71" s="206" t="str">
        <f>IF(E67="Not Applicable","Not Applicable",E58)</f>
        <v>Not Applicable</v>
      </c>
      <c r="F71" s="229"/>
      <c r="G71" s="304"/>
    </row>
    <row r="72" spans="1:7" x14ac:dyDescent="0.25">
      <c r="A72" s="229" t="s">
        <v>1174</v>
      </c>
      <c r="B72" s="303" t="s">
        <v>1191</v>
      </c>
      <c r="C72" s="303" t="s">
        <v>793</v>
      </c>
      <c r="D72" s="229" t="s">
        <v>124</v>
      </c>
      <c r="E72" s="206" t="str">
        <f>IF(E67="Not Applicable","Not Applicable",E62)</f>
        <v>Not Applicable</v>
      </c>
      <c r="F72" s="229"/>
      <c r="G72" s="304"/>
    </row>
    <row r="73" spans="1:7" ht="60" x14ac:dyDescent="0.25">
      <c r="A73" s="314" t="s">
        <v>1175</v>
      </c>
      <c r="B73" s="315" t="s">
        <v>767</v>
      </c>
      <c r="C73" s="315" t="s">
        <v>1025</v>
      </c>
      <c r="D73" s="314" t="s">
        <v>124</v>
      </c>
      <c r="E73" s="316" t="str">
        <f>IF(D3="Coal/Lignite/Oil/Gas Fired",E67-E69-E70-E71-E72-F34,"Not Applicable")</f>
        <v>Not Applicable</v>
      </c>
      <c r="F73" s="316"/>
      <c r="G73" s="318"/>
    </row>
    <row r="74" spans="1:7" x14ac:dyDescent="0.25">
      <c r="A74" s="229"/>
      <c r="B74" s="303"/>
      <c r="C74" s="303"/>
      <c r="D74" s="229"/>
      <c r="E74" s="229"/>
      <c r="F74" s="229"/>
      <c r="G74" s="304"/>
    </row>
    <row r="75" spans="1:7" ht="30" x14ac:dyDescent="0.25">
      <c r="A75" s="299" t="s">
        <v>183</v>
      </c>
      <c r="B75" s="300" t="s">
        <v>484</v>
      </c>
      <c r="C75" s="300"/>
      <c r="D75" s="299"/>
      <c r="E75" s="299"/>
      <c r="F75" s="299"/>
      <c r="G75" s="302"/>
    </row>
    <row r="76" spans="1:7" x14ac:dyDescent="0.25">
      <c r="A76" s="299" t="s">
        <v>503</v>
      </c>
      <c r="B76" s="300" t="s">
        <v>1019</v>
      </c>
      <c r="C76" s="300"/>
      <c r="D76" s="299"/>
      <c r="E76" s="299"/>
      <c r="F76" s="299"/>
      <c r="G76" s="302"/>
    </row>
    <row r="77" spans="1:7" ht="75" x14ac:dyDescent="0.25">
      <c r="A77" s="229" t="s">
        <v>1018</v>
      </c>
      <c r="B77" s="303" t="s">
        <v>477</v>
      </c>
      <c r="C77" s="303" t="s">
        <v>698</v>
      </c>
      <c r="D77" s="229" t="s">
        <v>124</v>
      </c>
      <c r="E77" s="306">
        <f>IF(OR(D3="Gas Turbine (Open Cycle)",D3="Combined Cycle Gas Turbine (CCGT)"),E23,"Not Applicable")</f>
        <v>0</v>
      </c>
      <c r="F77" s="229"/>
      <c r="G77" s="304"/>
    </row>
    <row r="78" spans="1:7" s="235" customFormat="1" ht="90" x14ac:dyDescent="0.25">
      <c r="A78" s="314" t="s">
        <v>509</v>
      </c>
      <c r="B78" s="315" t="s">
        <v>506</v>
      </c>
      <c r="C78" s="315" t="s">
        <v>1020</v>
      </c>
      <c r="D78" s="314" t="s">
        <v>124</v>
      </c>
      <c r="E78" s="319">
        <f>IF(OR(D3="Gas Turbine (Open Cycle)",D3="Combined Cycle Gas Turbine (CCGT)"),(E77/(1-E25/100)),"Not Applicable")</f>
        <v>0</v>
      </c>
      <c r="F78" s="314"/>
      <c r="G78" s="318"/>
    </row>
    <row r="79" spans="1:7" s="235" customFormat="1" x14ac:dyDescent="0.25">
      <c r="A79" s="311" t="s">
        <v>510</v>
      </c>
      <c r="B79" s="320" t="s">
        <v>204</v>
      </c>
      <c r="C79" s="320"/>
      <c r="D79" s="311"/>
      <c r="E79" s="321"/>
      <c r="F79" s="311"/>
      <c r="G79" s="312"/>
    </row>
    <row r="80" spans="1:7" s="235" customFormat="1" x14ac:dyDescent="0.25">
      <c r="A80" s="229" t="s">
        <v>1176</v>
      </c>
      <c r="B80" s="303" t="s">
        <v>1159</v>
      </c>
      <c r="C80" s="303" t="s">
        <v>458</v>
      </c>
      <c r="D80" s="229" t="s">
        <v>124</v>
      </c>
      <c r="E80" s="206">
        <f>IF(E78="Not Applicable", "Not Applicable", E42)</f>
        <v>-2495.86</v>
      </c>
      <c r="F80" s="311"/>
      <c r="G80" s="312"/>
    </row>
    <row r="81" spans="1:7" x14ac:dyDescent="0.25">
      <c r="A81" s="229" t="s">
        <v>1177</v>
      </c>
      <c r="B81" s="303" t="s">
        <v>507</v>
      </c>
      <c r="C81" s="303" t="s">
        <v>472</v>
      </c>
      <c r="D81" s="229" t="s">
        <v>124</v>
      </c>
      <c r="E81" s="206">
        <f>IF(E78="Not Applicable", "Not Applicable", E46)</f>
        <v>0</v>
      </c>
      <c r="F81" s="229"/>
      <c r="G81" s="304"/>
    </row>
    <row r="82" spans="1:7" x14ac:dyDescent="0.25">
      <c r="A82" s="229" t="s">
        <v>1178</v>
      </c>
      <c r="B82" s="303" t="s">
        <v>508</v>
      </c>
      <c r="C82" s="303" t="s">
        <v>474</v>
      </c>
      <c r="D82" s="229" t="s">
        <v>124</v>
      </c>
      <c r="E82" s="206">
        <f>IF(E78="Not Applicable","Not Applicable",E50)</f>
        <v>0</v>
      </c>
      <c r="F82" s="229"/>
      <c r="G82" s="304"/>
    </row>
    <row r="83" spans="1:7" x14ac:dyDescent="0.25">
      <c r="A83" s="229" t="s">
        <v>1179</v>
      </c>
      <c r="B83" s="303" t="s">
        <v>792</v>
      </c>
      <c r="C83" s="303" t="s">
        <v>793</v>
      </c>
      <c r="D83" s="229" t="s">
        <v>124</v>
      </c>
      <c r="E83" s="206">
        <f>IF(E78="Not Applicable","Not Applicable",E54)</f>
        <v>0</v>
      </c>
      <c r="F83" s="229"/>
      <c r="G83" s="304"/>
    </row>
    <row r="84" spans="1:7" x14ac:dyDescent="0.25">
      <c r="A84" s="229" t="s">
        <v>1180</v>
      </c>
      <c r="B84" s="303" t="s">
        <v>479</v>
      </c>
      <c r="C84" s="303" t="s">
        <v>470</v>
      </c>
      <c r="D84" s="229" t="s">
        <v>124</v>
      </c>
      <c r="E84" s="206">
        <f>IF(E78="Not Applicable","Not Applicable",E58)</f>
        <v>0</v>
      </c>
      <c r="F84" s="229"/>
      <c r="G84" s="304"/>
    </row>
    <row r="85" spans="1:7" ht="105" x14ac:dyDescent="0.25">
      <c r="A85" s="314" t="s">
        <v>1181</v>
      </c>
      <c r="B85" s="315" t="s">
        <v>1023</v>
      </c>
      <c r="C85" s="315" t="s">
        <v>1026</v>
      </c>
      <c r="D85" s="314" t="s">
        <v>124</v>
      </c>
      <c r="E85" s="316">
        <f>IF(OR(D3="Gas Turbine (Open Cycle)",D3="Combined Cycle Gas Turbine (CCGT)"),E78-E80-E81-E82-E83-E84-F34,"Not Applicable")</f>
        <v>4991.72</v>
      </c>
      <c r="F85" s="316"/>
      <c r="G85" s="318"/>
    </row>
    <row r="86" spans="1:7" x14ac:dyDescent="0.25">
      <c r="A86" s="229"/>
      <c r="B86" s="303"/>
      <c r="C86" s="303"/>
      <c r="D86" s="229"/>
      <c r="E86" s="229"/>
      <c r="F86" s="229"/>
      <c r="G86" s="304"/>
    </row>
    <row r="87" spans="1:7" s="235" customFormat="1" ht="30" x14ac:dyDescent="0.25">
      <c r="A87" s="232" t="s">
        <v>184</v>
      </c>
      <c r="B87" s="234" t="s">
        <v>1016</v>
      </c>
      <c r="C87" s="234"/>
      <c r="D87" s="232"/>
      <c r="E87" s="232"/>
      <c r="F87" s="232"/>
      <c r="G87" s="233"/>
    </row>
    <row r="88" spans="1:7" s="235" customFormat="1" x14ac:dyDescent="0.25">
      <c r="A88" s="232" t="s">
        <v>617</v>
      </c>
      <c r="B88" s="234" t="s">
        <v>483</v>
      </c>
      <c r="C88" s="234"/>
      <c r="D88" s="232"/>
      <c r="E88" s="232"/>
      <c r="F88" s="232"/>
      <c r="G88" s="233"/>
    </row>
    <row r="89" spans="1:7" ht="30" x14ac:dyDescent="0.25">
      <c r="A89" s="229" t="s">
        <v>618</v>
      </c>
      <c r="B89" s="303" t="s">
        <v>477</v>
      </c>
      <c r="C89" s="303" t="s">
        <v>1017</v>
      </c>
      <c r="D89" s="229" t="s">
        <v>124</v>
      </c>
      <c r="E89" s="206" t="str">
        <f>IF(D3="DG Set",E23,"Not Applicable")</f>
        <v>Not Applicable</v>
      </c>
      <c r="F89" s="229"/>
      <c r="G89" s="304"/>
    </row>
    <row r="90" spans="1:7" ht="30" x14ac:dyDescent="0.25">
      <c r="A90" s="314" t="s">
        <v>1021</v>
      </c>
      <c r="B90" s="315" t="s">
        <v>1014</v>
      </c>
      <c r="C90" s="315" t="s">
        <v>673</v>
      </c>
      <c r="D90" s="314" t="s">
        <v>124</v>
      </c>
      <c r="E90" s="316" t="str">
        <f>IF(D3="DG Set",E23/(1-E25/100),"Not Applicable")</f>
        <v>Not Applicable</v>
      </c>
      <c r="F90" s="316"/>
      <c r="G90" s="318"/>
    </row>
    <row r="91" spans="1:7" x14ac:dyDescent="0.25">
      <c r="A91" s="299" t="s">
        <v>1022</v>
      </c>
      <c r="B91" s="300" t="s">
        <v>204</v>
      </c>
      <c r="C91" s="300"/>
      <c r="D91" s="299"/>
      <c r="E91" s="299"/>
      <c r="F91" s="299"/>
      <c r="G91" s="302"/>
    </row>
    <row r="92" spans="1:7" x14ac:dyDescent="0.25">
      <c r="A92" s="229" t="s">
        <v>1182</v>
      </c>
      <c r="B92" s="303" t="s">
        <v>1159</v>
      </c>
      <c r="C92" s="303" t="s">
        <v>458</v>
      </c>
      <c r="D92" s="229" t="s">
        <v>124</v>
      </c>
      <c r="E92" s="206" t="str">
        <f>IF(E90="Not Applicable","Not Applicable",E42)</f>
        <v>Not Applicable</v>
      </c>
      <c r="F92" s="311"/>
      <c r="G92" s="312"/>
    </row>
    <row r="93" spans="1:7" x14ac:dyDescent="0.25">
      <c r="A93" s="229" t="s">
        <v>1183</v>
      </c>
      <c r="B93" s="303" t="s">
        <v>479</v>
      </c>
      <c r="C93" s="303" t="s">
        <v>1015</v>
      </c>
      <c r="D93" s="229" t="s">
        <v>124</v>
      </c>
      <c r="E93" s="206" t="str">
        <f>IF(E90="Not Applicable","Not Applicable",E58)</f>
        <v>Not Applicable</v>
      </c>
      <c r="F93" s="311"/>
      <c r="G93" s="312"/>
    </row>
    <row r="94" spans="1:7" ht="45" x14ac:dyDescent="0.25">
      <c r="A94" s="314" t="s">
        <v>1184</v>
      </c>
      <c r="B94" s="315" t="s">
        <v>1024</v>
      </c>
      <c r="C94" s="315" t="s">
        <v>1027</v>
      </c>
      <c r="D94" s="314" t="s">
        <v>124</v>
      </c>
      <c r="E94" s="316" t="str">
        <f>IF(D3="DG Set",E90-E92-E93-F34,"Not Applicable")</f>
        <v>Not Applicable</v>
      </c>
      <c r="F94" s="316"/>
      <c r="G94" s="318"/>
    </row>
  </sheetData>
  <sheetProtection algorithmName="SHA-512" hashValue="IC4MrM3SbbDUCSeuZPX7b2BgwN8qU+qZk0z6lyZQoBq+MmOW2V9k0f0vJ3poF2qhQWc+EXxezXHzaqfJd5+ghg==" saltValue="nSfMgzAjV8jpOp5F10WnZA==" spinCount="100000" sheet="1" objects="1" scenarios="1"/>
  <mergeCells count="4">
    <mergeCell ref="A1:G1"/>
    <mergeCell ref="A2:B2"/>
    <mergeCell ref="D2:G2"/>
    <mergeCell ref="D3:G3"/>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672"/>
  <sheetViews>
    <sheetView tabSelected="1" zoomScale="70" zoomScaleNormal="70" zoomScaleSheetLayoutView="30" workbookViewId="0">
      <pane xSplit="1" ySplit="2" topLeftCell="K6" activePane="bottomRight" state="frozen"/>
      <selection pane="topRight" activeCell="B1" sqref="B1"/>
      <selection pane="bottomLeft" activeCell="A3" sqref="A3"/>
      <selection pane="bottomRight" activeCell="M10" sqref="M10:T10"/>
    </sheetView>
  </sheetViews>
  <sheetFormatPr defaultColWidth="9.140625" defaultRowHeight="16.5" x14ac:dyDescent="0.25"/>
  <cols>
    <col min="1" max="1" width="8.140625" style="130" customWidth="1"/>
    <col min="2" max="2" width="40.7109375" style="157" customWidth="1"/>
    <col min="3" max="3" width="29.28515625" style="157" customWidth="1"/>
    <col min="4" max="4" width="23.85546875" style="157" customWidth="1"/>
    <col min="5" max="5" width="27.5703125" style="131" customWidth="1"/>
    <col min="6" max="6" width="25.5703125" style="131" customWidth="1"/>
    <col min="7" max="7" width="27.5703125" style="131" customWidth="1"/>
    <col min="8" max="8" width="25" style="119" customWidth="1"/>
    <col min="9" max="9" width="27" style="119" bestFit="1" customWidth="1"/>
    <col min="10" max="10" width="21" style="119" bestFit="1" customWidth="1"/>
    <col min="11" max="11" width="18.85546875" style="131" customWidth="1"/>
    <col min="12" max="12" width="15.7109375" style="131" customWidth="1"/>
    <col min="13" max="13" width="13.28515625" style="119" customWidth="1"/>
    <col min="14" max="14" width="14.42578125" style="119" customWidth="1"/>
    <col min="15" max="15" width="13.28515625" style="119" customWidth="1"/>
    <col min="16" max="16" width="13.5703125" style="119" customWidth="1"/>
    <col min="17" max="17" width="23.7109375" style="119" customWidth="1"/>
    <col min="18" max="18" width="16.42578125" style="119" customWidth="1"/>
    <col min="19" max="19" width="29.7109375" style="119" bestFit="1" customWidth="1"/>
    <col min="20" max="21" width="17.5703125" style="119" customWidth="1"/>
    <col min="22" max="22" width="31.5703125" style="131" customWidth="1"/>
    <col min="23" max="23" width="32.85546875" style="119" customWidth="1"/>
    <col min="24" max="25" width="13.140625" style="119" bestFit="1" customWidth="1"/>
    <col min="26" max="265" width="9.140625" style="119"/>
    <col min="266" max="266" width="9.5703125" style="119" customWidth="1"/>
    <col min="267" max="267" width="12.42578125" style="119" customWidth="1"/>
    <col min="268" max="268" width="12" style="119" customWidth="1"/>
    <col min="269" max="269" width="12.85546875" style="119" customWidth="1"/>
    <col min="270" max="270" width="11.140625" style="119" customWidth="1"/>
    <col min="271" max="271" width="15.140625" style="119" customWidth="1"/>
    <col min="272" max="272" width="14.140625" style="119" customWidth="1"/>
    <col min="273" max="273" width="13.140625" style="119" customWidth="1"/>
    <col min="274" max="274" width="13.42578125" style="119" customWidth="1"/>
    <col min="275" max="275" width="14.28515625" style="119" customWidth="1"/>
    <col min="276" max="276" width="13.42578125" style="119" customWidth="1"/>
    <col min="277" max="277" width="12.85546875" style="119" customWidth="1"/>
    <col min="278" max="278" width="14.42578125" style="119" customWidth="1"/>
    <col min="279" max="521" width="9.140625" style="119"/>
    <col min="522" max="522" width="9.5703125" style="119" customWidth="1"/>
    <col min="523" max="523" width="12.42578125" style="119" customWidth="1"/>
    <col min="524" max="524" width="12" style="119" customWidth="1"/>
    <col min="525" max="525" width="12.85546875" style="119" customWidth="1"/>
    <col min="526" max="526" width="11.140625" style="119" customWidth="1"/>
    <col min="527" max="527" width="15.140625" style="119" customWidth="1"/>
    <col min="528" max="528" width="14.140625" style="119" customWidth="1"/>
    <col min="529" max="529" width="13.140625" style="119" customWidth="1"/>
    <col min="530" max="530" width="13.42578125" style="119" customWidth="1"/>
    <col min="531" max="531" width="14.28515625" style="119" customWidth="1"/>
    <col min="532" max="532" width="13.42578125" style="119" customWidth="1"/>
    <col min="533" max="533" width="12.85546875" style="119" customWidth="1"/>
    <col min="534" max="534" width="14.42578125" style="119" customWidth="1"/>
    <col min="535" max="777" width="9.140625" style="119"/>
    <col min="778" max="778" width="9.5703125" style="119" customWidth="1"/>
    <col min="779" max="779" width="12.42578125" style="119" customWidth="1"/>
    <col min="780" max="780" width="12" style="119" customWidth="1"/>
    <col min="781" max="781" width="12.85546875" style="119" customWidth="1"/>
    <col min="782" max="782" width="11.140625" style="119" customWidth="1"/>
    <col min="783" max="783" width="15.140625" style="119" customWidth="1"/>
    <col min="784" max="784" width="14.140625" style="119" customWidth="1"/>
    <col min="785" max="785" width="13.140625" style="119" customWidth="1"/>
    <col min="786" max="786" width="13.42578125" style="119" customWidth="1"/>
    <col min="787" max="787" width="14.28515625" style="119" customWidth="1"/>
    <col min="788" max="788" width="13.42578125" style="119" customWidth="1"/>
    <col min="789" max="789" width="12.85546875" style="119" customWidth="1"/>
    <col min="790" max="790" width="14.42578125" style="119" customWidth="1"/>
    <col min="791" max="1033" width="9.140625" style="119"/>
    <col min="1034" max="1034" width="9.5703125" style="119" customWidth="1"/>
    <col min="1035" max="1035" width="12.42578125" style="119" customWidth="1"/>
    <col min="1036" max="1036" width="12" style="119" customWidth="1"/>
    <col min="1037" max="1037" width="12.85546875" style="119" customWidth="1"/>
    <col min="1038" max="1038" width="11.140625" style="119" customWidth="1"/>
    <col min="1039" max="1039" width="15.140625" style="119" customWidth="1"/>
    <col min="1040" max="1040" width="14.140625" style="119" customWidth="1"/>
    <col min="1041" max="1041" width="13.140625" style="119" customWidth="1"/>
    <col min="1042" max="1042" width="13.42578125" style="119" customWidth="1"/>
    <col min="1043" max="1043" width="14.28515625" style="119" customWidth="1"/>
    <col min="1044" max="1044" width="13.42578125" style="119" customWidth="1"/>
    <col min="1045" max="1045" width="12.85546875" style="119" customWidth="1"/>
    <col min="1046" max="1046" width="14.42578125" style="119" customWidth="1"/>
    <col min="1047" max="1289" width="9.140625" style="119"/>
    <col min="1290" max="1290" width="9.5703125" style="119" customWidth="1"/>
    <col min="1291" max="1291" width="12.42578125" style="119" customWidth="1"/>
    <col min="1292" max="1292" width="12" style="119" customWidth="1"/>
    <col min="1293" max="1293" width="12.85546875" style="119" customWidth="1"/>
    <col min="1294" max="1294" width="11.140625" style="119" customWidth="1"/>
    <col min="1295" max="1295" width="15.140625" style="119" customWidth="1"/>
    <col min="1296" max="1296" width="14.140625" style="119" customWidth="1"/>
    <col min="1297" max="1297" width="13.140625" style="119" customWidth="1"/>
    <col min="1298" max="1298" width="13.42578125" style="119" customWidth="1"/>
    <col min="1299" max="1299" width="14.28515625" style="119" customWidth="1"/>
    <col min="1300" max="1300" width="13.42578125" style="119" customWidth="1"/>
    <col min="1301" max="1301" width="12.85546875" style="119" customWidth="1"/>
    <col min="1302" max="1302" width="14.42578125" style="119" customWidth="1"/>
    <col min="1303" max="1545" width="9.140625" style="119"/>
    <col min="1546" max="1546" width="9.5703125" style="119" customWidth="1"/>
    <col min="1547" max="1547" width="12.42578125" style="119" customWidth="1"/>
    <col min="1548" max="1548" width="12" style="119" customWidth="1"/>
    <col min="1549" max="1549" width="12.85546875" style="119" customWidth="1"/>
    <col min="1550" max="1550" width="11.140625" style="119" customWidth="1"/>
    <col min="1551" max="1551" width="15.140625" style="119" customWidth="1"/>
    <col min="1552" max="1552" width="14.140625" style="119" customWidth="1"/>
    <col min="1553" max="1553" width="13.140625" style="119" customWidth="1"/>
    <col min="1554" max="1554" width="13.42578125" style="119" customWidth="1"/>
    <col min="1555" max="1555" width="14.28515625" style="119" customWidth="1"/>
    <col min="1556" max="1556" width="13.42578125" style="119" customWidth="1"/>
    <col min="1557" max="1557" width="12.85546875" style="119" customWidth="1"/>
    <col min="1558" max="1558" width="14.42578125" style="119" customWidth="1"/>
    <col min="1559" max="1801" width="9.140625" style="119"/>
    <col min="1802" max="1802" width="9.5703125" style="119" customWidth="1"/>
    <col min="1803" max="1803" width="12.42578125" style="119" customWidth="1"/>
    <col min="1804" max="1804" width="12" style="119" customWidth="1"/>
    <col min="1805" max="1805" width="12.85546875" style="119" customWidth="1"/>
    <col min="1806" max="1806" width="11.140625" style="119" customWidth="1"/>
    <col min="1807" max="1807" width="15.140625" style="119" customWidth="1"/>
    <col min="1808" max="1808" width="14.140625" style="119" customWidth="1"/>
    <col min="1809" max="1809" width="13.140625" style="119" customWidth="1"/>
    <col min="1810" max="1810" width="13.42578125" style="119" customWidth="1"/>
    <col min="1811" max="1811" width="14.28515625" style="119" customWidth="1"/>
    <col min="1812" max="1812" width="13.42578125" style="119" customWidth="1"/>
    <col min="1813" max="1813" width="12.85546875" style="119" customWidth="1"/>
    <col min="1814" max="1814" width="14.42578125" style="119" customWidth="1"/>
    <col min="1815" max="2057" width="9.140625" style="119"/>
    <col min="2058" max="2058" width="9.5703125" style="119" customWidth="1"/>
    <col min="2059" max="2059" width="12.42578125" style="119" customWidth="1"/>
    <col min="2060" max="2060" width="12" style="119" customWidth="1"/>
    <col min="2061" max="2061" width="12.85546875" style="119" customWidth="1"/>
    <col min="2062" max="2062" width="11.140625" style="119" customWidth="1"/>
    <col min="2063" max="2063" width="15.140625" style="119" customWidth="1"/>
    <col min="2064" max="2064" width="14.140625" style="119" customWidth="1"/>
    <col min="2065" max="2065" width="13.140625" style="119" customWidth="1"/>
    <col min="2066" max="2066" width="13.42578125" style="119" customWidth="1"/>
    <col min="2067" max="2067" width="14.28515625" style="119" customWidth="1"/>
    <col min="2068" max="2068" width="13.42578125" style="119" customWidth="1"/>
    <col min="2069" max="2069" width="12.85546875" style="119" customWidth="1"/>
    <col min="2070" max="2070" width="14.42578125" style="119" customWidth="1"/>
    <col min="2071" max="2313" width="9.140625" style="119"/>
    <col min="2314" max="2314" width="9.5703125" style="119" customWidth="1"/>
    <col min="2315" max="2315" width="12.42578125" style="119" customWidth="1"/>
    <col min="2316" max="2316" width="12" style="119" customWidth="1"/>
    <col min="2317" max="2317" width="12.85546875" style="119" customWidth="1"/>
    <col min="2318" max="2318" width="11.140625" style="119" customWidth="1"/>
    <col min="2319" max="2319" width="15.140625" style="119" customWidth="1"/>
    <col min="2320" max="2320" width="14.140625" style="119" customWidth="1"/>
    <col min="2321" max="2321" width="13.140625" style="119" customWidth="1"/>
    <col min="2322" max="2322" width="13.42578125" style="119" customWidth="1"/>
    <col min="2323" max="2323" width="14.28515625" style="119" customWidth="1"/>
    <col min="2324" max="2324" width="13.42578125" style="119" customWidth="1"/>
    <col min="2325" max="2325" width="12.85546875" style="119" customWidth="1"/>
    <col min="2326" max="2326" width="14.42578125" style="119" customWidth="1"/>
    <col min="2327" max="2569" width="9.140625" style="119"/>
    <col min="2570" max="2570" width="9.5703125" style="119" customWidth="1"/>
    <col min="2571" max="2571" width="12.42578125" style="119" customWidth="1"/>
    <col min="2572" max="2572" width="12" style="119" customWidth="1"/>
    <col min="2573" max="2573" width="12.85546875" style="119" customWidth="1"/>
    <col min="2574" max="2574" width="11.140625" style="119" customWidth="1"/>
    <col min="2575" max="2575" width="15.140625" style="119" customWidth="1"/>
    <col min="2576" max="2576" width="14.140625" style="119" customWidth="1"/>
    <col min="2577" max="2577" width="13.140625" style="119" customWidth="1"/>
    <col min="2578" max="2578" width="13.42578125" style="119" customWidth="1"/>
    <col min="2579" max="2579" width="14.28515625" style="119" customWidth="1"/>
    <col min="2580" max="2580" width="13.42578125" style="119" customWidth="1"/>
    <col min="2581" max="2581" width="12.85546875" style="119" customWidth="1"/>
    <col min="2582" max="2582" width="14.42578125" style="119" customWidth="1"/>
    <col min="2583" max="2825" width="9.140625" style="119"/>
    <col min="2826" max="2826" width="9.5703125" style="119" customWidth="1"/>
    <col min="2827" max="2827" width="12.42578125" style="119" customWidth="1"/>
    <col min="2828" max="2828" width="12" style="119" customWidth="1"/>
    <col min="2829" max="2829" width="12.85546875" style="119" customWidth="1"/>
    <col min="2830" max="2830" width="11.140625" style="119" customWidth="1"/>
    <col min="2831" max="2831" width="15.140625" style="119" customWidth="1"/>
    <col min="2832" max="2832" width="14.140625" style="119" customWidth="1"/>
    <col min="2833" max="2833" width="13.140625" style="119" customWidth="1"/>
    <col min="2834" max="2834" width="13.42578125" style="119" customWidth="1"/>
    <col min="2835" max="2835" width="14.28515625" style="119" customWidth="1"/>
    <col min="2836" max="2836" width="13.42578125" style="119" customWidth="1"/>
    <col min="2837" max="2837" width="12.85546875" style="119" customWidth="1"/>
    <col min="2838" max="2838" width="14.42578125" style="119" customWidth="1"/>
    <col min="2839" max="3081" width="9.140625" style="119"/>
    <col min="3082" max="3082" width="9.5703125" style="119" customWidth="1"/>
    <col min="3083" max="3083" width="12.42578125" style="119" customWidth="1"/>
    <col min="3084" max="3084" width="12" style="119" customWidth="1"/>
    <col min="3085" max="3085" width="12.85546875" style="119" customWidth="1"/>
    <col min="3086" max="3086" width="11.140625" style="119" customWidth="1"/>
    <col min="3087" max="3087" width="15.140625" style="119" customWidth="1"/>
    <col min="3088" max="3088" width="14.140625" style="119" customWidth="1"/>
    <col min="3089" max="3089" width="13.140625" style="119" customWidth="1"/>
    <col min="3090" max="3090" width="13.42578125" style="119" customWidth="1"/>
    <col min="3091" max="3091" width="14.28515625" style="119" customWidth="1"/>
    <col min="3092" max="3092" width="13.42578125" style="119" customWidth="1"/>
    <col min="3093" max="3093" width="12.85546875" style="119" customWidth="1"/>
    <col min="3094" max="3094" width="14.42578125" style="119" customWidth="1"/>
    <col min="3095" max="3337" width="9.140625" style="119"/>
    <col min="3338" max="3338" width="9.5703125" style="119" customWidth="1"/>
    <col min="3339" max="3339" width="12.42578125" style="119" customWidth="1"/>
    <col min="3340" max="3340" width="12" style="119" customWidth="1"/>
    <col min="3341" max="3341" width="12.85546875" style="119" customWidth="1"/>
    <col min="3342" max="3342" width="11.140625" style="119" customWidth="1"/>
    <col min="3343" max="3343" width="15.140625" style="119" customWidth="1"/>
    <col min="3344" max="3344" width="14.140625" style="119" customWidth="1"/>
    <col min="3345" max="3345" width="13.140625" style="119" customWidth="1"/>
    <col min="3346" max="3346" width="13.42578125" style="119" customWidth="1"/>
    <col min="3347" max="3347" width="14.28515625" style="119" customWidth="1"/>
    <col min="3348" max="3348" width="13.42578125" style="119" customWidth="1"/>
    <col min="3349" max="3349" width="12.85546875" style="119" customWidth="1"/>
    <col min="3350" max="3350" width="14.42578125" style="119" customWidth="1"/>
    <col min="3351" max="3593" width="9.140625" style="119"/>
    <col min="3594" max="3594" width="9.5703125" style="119" customWidth="1"/>
    <col min="3595" max="3595" width="12.42578125" style="119" customWidth="1"/>
    <col min="3596" max="3596" width="12" style="119" customWidth="1"/>
    <col min="3597" max="3597" width="12.85546875" style="119" customWidth="1"/>
    <col min="3598" max="3598" width="11.140625" style="119" customWidth="1"/>
    <col min="3599" max="3599" width="15.140625" style="119" customWidth="1"/>
    <col min="3600" max="3600" width="14.140625" style="119" customWidth="1"/>
    <col min="3601" max="3601" width="13.140625" style="119" customWidth="1"/>
    <col min="3602" max="3602" width="13.42578125" style="119" customWidth="1"/>
    <col min="3603" max="3603" width="14.28515625" style="119" customWidth="1"/>
    <col min="3604" max="3604" width="13.42578125" style="119" customWidth="1"/>
    <col min="3605" max="3605" width="12.85546875" style="119" customWidth="1"/>
    <col min="3606" max="3606" width="14.42578125" style="119" customWidth="1"/>
    <col min="3607" max="3849" width="9.140625" style="119"/>
    <col min="3850" max="3850" width="9.5703125" style="119" customWidth="1"/>
    <col min="3851" max="3851" width="12.42578125" style="119" customWidth="1"/>
    <col min="3852" max="3852" width="12" style="119" customWidth="1"/>
    <col min="3853" max="3853" width="12.85546875" style="119" customWidth="1"/>
    <col min="3854" max="3854" width="11.140625" style="119" customWidth="1"/>
    <col min="3855" max="3855" width="15.140625" style="119" customWidth="1"/>
    <col min="3856" max="3856" width="14.140625" style="119" customWidth="1"/>
    <col min="3857" max="3857" width="13.140625" style="119" customWidth="1"/>
    <col min="3858" max="3858" width="13.42578125" style="119" customWidth="1"/>
    <col min="3859" max="3859" width="14.28515625" style="119" customWidth="1"/>
    <col min="3860" max="3860" width="13.42578125" style="119" customWidth="1"/>
    <col min="3861" max="3861" width="12.85546875" style="119" customWidth="1"/>
    <col min="3862" max="3862" width="14.42578125" style="119" customWidth="1"/>
    <col min="3863" max="4105" width="9.140625" style="119"/>
    <col min="4106" max="4106" width="9.5703125" style="119" customWidth="1"/>
    <col min="4107" max="4107" width="12.42578125" style="119" customWidth="1"/>
    <col min="4108" max="4108" width="12" style="119" customWidth="1"/>
    <col min="4109" max="4109" width="12.85546875" style="119" customWidth="1"/>
    <col min="4110" max="4110" width="11.140625" style="119" customWidth="1"/>
    <col min="4111" max="4111" width="15.140625" style="119" customWidth="1"/>
    <col min="4112" max="4112" width="14.140625" style="119" customWidth="1"/>
    <col min="4113" max="4113" width="13.140625" style="119" customWidth="1"/>
    <col min="4114" max="4114" width="13.42578125" style="119" customWidth="1"/>
    <col min="4115" max="4115" width="14.28515625" style="119" customWidth="1"/>
    <col min="4116" max="4116" width="13.42578125" style="119" customWidth="1"/>
    <col min="4117" max="4117" width="12.85546875" style="119" customWidth="1"/>
    <col min="4118" max="4118" width="14.42578125" style="119" customWidth="1"/>
    <col min="4119" max="4361" width="9.140625" style="119"/>
    <col min="4362" max="4362" width="9.5703125" style="119" customWidth="1"/>
    <col min="4363" max="4363" width="12.42578125" style="119" customWidth="1"/>
    <col min="4364" max="4364" width="12" style="119" customWidth="1"/>
    <col min="4365" max="4365" width="12.85546875" style="119" customWidth="1"/>
    <col min="4366" max="4366" width="11.140625" style="119" customWidth="1"/>
    <col min="4367" max="4367" width="15.140625" style="119" customWidth="1"/>
    <col min="4368" max="4368" width="14.140625" style="119" customWidth="1"/>
    <col min="4369" max="4369" width="13.140625" style="119" customWidth="1"/>
    <col min="4370" max="4370" width="13.42578125" style="119" customWidth="1"/>
    <col min="4371" max="4371" width="14.28515625" style="119" customWidth="1"/>
    <col min="4372" max="4372" width="13.42578125" style="119" customWidth="1"/>
    <col min="4373" max="4373" width="12.85546875" style="119" customWidth="1"/>
    <col min="4374" max="4374" width="14.42578125" style="119" customWidth="1"/>
    <col min="4375" max="4617" width="9.140625" style="119"/>
    <col min="4618" max="4618" width="9.5703125" style="119" customWidth="1"/>
    <col min="4619" max="4619" width="12.42578125" style="119" customWidth="1"/>
    <col min="4620" max="4620" width="12" style="119" customWidth="1"/>
    <col min="4621" max="4621" width="12.85546875" style="119" customWidth="1"/>
    <col min="4622" max="4622" width="11.140625" style="119" customWidth="1"/>
    <col min="4623" max="4623" width="15.140625" style="119" customWidth="1"/>
    <col min="4624" max="4624" width="14.140625" style="119" customWidth="1"/>
    <col min="4625" max="4625" width="13.140625" style="119" customWidth="1"/>
    <col min="4626" max="4626" width="13.42578125" style="119" customWidth="1"/>
    <col min="4627" max="4627" width="14.28515625" style="119" customWidth="1"/>
    <col min="4628" max="4628" width="13.42578125" style="119" customWidth="1"/>
    <col min="4629" max="4629" width="12.85546875" style="119" customWidth="1"/>
    <col min="4630" max="4630" width="14.42578125" style="119" customWidth="1"/>
    <col min="4631" max="4873" width="9.140625" style="119"/>
    <col min="4874" max="4874" width="9.5703125" style="119" customWidth="1"/>
    <col min="4875" max="4875" width="12.42578125" style="119" customWidth="1"/>
    <col min="4876" max="4876" width="12" style="119" customWidth="1"/>
    <col min="4877" max="4877" width="12.85546875" style="119" customWidth="1"/>
    <col min="4878" max="4878" width="11.140625" style="119" customWidth="1"/>
    <col min="4879" max="4879" width="15.140625" style="119" customWidth="1"/>
    <col min="4880" max="4880" width="14.140625" style="119" customWidth="1"/>
    <col min="4881" max="4881" width="13.140625" style="119" customWidth="1"/>
    <col min="4882" max="4882" width="13.42578125" style="119" customWidth="1"/>
    <col min="4883" max="4883" width="14.28515625" style="119" customWidth="1"/>
    <col min="4884" max="4884" width="13.42578125" style="119" customWidth="1"/>
    <col min="4885" max="4885" width="12.85546875" style="119" customWidth="1"/>
    <col min="4886" max="4886" width="14.42578125" style="119" customWidth="1"/>
    <col min="4887" max="5129" width="9.140625" style="119"/>
    <col min="5130" max="5130" width="9.5703125" style="119" customWidth="1"/>
    <col min="5131" max="5131" width="12.42578125" style="119" customWidth="1"/>
    <col min="5132" max="5132" width="12" style="119" customWidth="1"/>
    <col min="5133" max="5133" width="12.85546875" style="119" customWidth="1"/>
    <col min="5134" max="5134" width="11.140625" style="119" customWidth="1"/>
    <col min="5135" max="5135" width="15.140625" style="119" customWidth="1"/>
    <col min="5136" max="5136" width="14.140625" style="119" customWidth="1"/>
    <col min="5137" max="5137" width="13.140625" style="119" customWidth="1"/>
    <col min="5138" max="5138" width="13.42578125" style="119" customWidth="1"/>
    <col min="5139" max="5139" width="14.28515625" style="119" customWidth="1"/>
    <col min="5140" max="5140" width="13.42578125" style="119" customWidth="1"/>
    <col min="5141" max="5141" width="12.85546875" style="119" customWidth="1"/>
    <col min="5142" max="5142" width="14.42578125" style="119" customWidth="1"/>
    <col min="5143" max="5385" width="9.140625" style="119"/>
    <col min="5386" max="5386" width="9.5703125" style="119" customWidth="1"/>
    <col min="5387" max="5387" width="12.42578125" style="119" customWidth="1"/>
    <col min="5388" max="5388" width="12" style="119" customWidth="1"/>
    <col min="5389" max="5389" width="12.85546875" style="119" customWidth="1"/>
    <col min="5390" max="5390" width="11.140625" style="119" customWidth="1"/>
    <col min="5391" max="5391" width="15.140625" style="119" customWidth="1"/>
    <col min="5392" max="5392" width="14.140625" style="119" customWidth="1"/>
    <col min="5393" max="5393" width="13.140625" style="119" customWidth="1"/>
    <col min="5394" max="5394" width="13.42578125" style="119" customWidth="1"/>
    <col min="5395" max="5395" width="14.28515625" style="119" customWidth="1"/>
    <col min="5396" max="5396" width="13.42578125" style="119" customWidth="1"/>
    <col min="5397" max="5397" width="12.85546875" style="119" customWidth="1"/>
    <col min="5398" max="5398" width="14.42578125" style="119" customWidth="1"/>
    <col min="5399" max="5641" width="9.140625" style="119"/>
    <col min="5642" max="5642" width="9.5703125" style="119" customWidth="1"/>
    <col min="5643" max="5643" width="12.42578125" style="119" customWidth="1"/>
    <col min="5644" max="5644" width="12" style="119" customWidth="1"/>
    <col min="5645" max="5645" width="12.85546875" style="119" customWidth="1"/>
    <col min="5646" max="5646" width="11.140625" style="119" customWidth="1"/>
    <col min="5647" max="5647" width="15.140625" style="119" customWidth="1"/>
    <col min="5648" max="5648" width="14.140625" style="119" customWidth="1"/>
    <col min="5649" max="5649" width="13.140625" style="119" customWidth="1"/>
    <col min="5650" max="5650" width="13.42578125" style="119" customWidth="1"/>
    <col min="5651" max="5651" width="14.28515625" style="119" customWidth="1"/>
    <col min="5652" max="5652" width="13.42578125" style="119" customWidth="1"/>
    <col min="5653" max="5653" width="12.85546875" style="119" customWidth="1"/>
    <col min="5654" max="5654" width="14.42578125" style="119" customWidth="1"/>
    <col min="5655" max="5897" width="9.140625" style="119"/>
    <col min="5898" max="5898" width="9.5703125" style="119" customWidth="1"/>
    <col min="5899" max="5899" width="12.42578125" style="119" customWidth="1"/>
    <col min="5900" max="5900" width="12" style="119" customWidth="1"/>
    <col min="5901" max="5901" width="12.85546875" style="119" customWidth="1"/>
    <col min="5902" max="5902" width="11.140625" style="119" customWidth="1"/>
    <col min="5903" max="5903" width="15.140625" style="119" customWidth="1"/>
    <col min="5904" max="5904" width="14.140625" style="119" customWidth="1"/>
    <col min="5905" max="5905" width="13.140625" style="119" customWidth="1"/>
    <col min="5906" max="5906" width="13.42578125" style="119" customWidth="1"/>
    <col min="5907" max="5907" width="14.28515625" style="119" customWidth="1"/>
    <col min="5908" max="5908" width="13.42578125" style="119" customWidth="1"/>
    <col min="5909" max="5909" width="12.85546875" style="119" customWidth="1"/>
    <col min="5910" max="5910" width="14.42578125" style="119" customWidth="1"/>
    <col min="5911" max="6153" width="9.140625" style="119"/>
    <col min="6154" max="6154" width="9.5703125" style="119" customWidth="1"/>
    <col min="6155" max="6155" width="12.42578125" style="119" customWidth="1"/>
    <col min="6156" max="6156" width="12" style="119" customWidth="1"/>
    <col min="6157" max="6157" width="12.85546875" style="119" customWidth="1"/>
    <col min="6158" max="6158" width="11.140625" style="119" customWidth="1"/>
    <col min="6159" max="6159" width="15.140625" style="119" customWidth="1"/>
    <col min="6160" max="6160" width="14.140625" style="119" customWidth="1"/>
    <col min="6161" max="6161" width="13.140625" style="119" customWidth="1"/>
    <col min="6162" max="6162" width="13.42578125" style="119" customWidth="1"/>
    <col min="6163" max="6163" width="14.28515625" style="119" customWidth="1"/>
    <col min="6164" max="6164" width="13.42578125" style="119" customWidth="1"/>
    <col min="6165" max="6165" width="12.85546875" style="119" customWidth="1"/>
    <col min="6166" max="6166" width="14.42578125" style="119" customWidth="1"/>
    <col min="6167" max="6409" width="9.140625" style="119"/>
    <col min="6410" max="6410" width="9.5703125" style="119" customWidth="1"/>
    <col min="6411" max="6411" width="12.42578125" style="119" customWidth="1"/>
    <col min="6412" max="6412" width="12" style="119" customWidth="1"/>
    <col min="6413" max="6413" width="12.85546875" style="119" customWidth="1"/>
    <col min="6414" max="6414" width="11.140625" style="119" customWidth="1"/>
    <col min="6415" max="6415" width="15.140625" style="119" customWidth="1"/>
    <col min="6416" max="6416" width="14.140625" style="119" customWidth="1"/>
    <col min="6417" max="6417" width="13.140625" style="119" customWidth="1"/>
    <col min="6418" max="6418" width="13.42578125" style="119" customWidth="1"/>
    <col min="6419" max="6419" width="14.28515625" style="119" customWidth="1"/>
    <col min="6420" max="6420" width="13.42578125" style="119" customWidth="1"/>
    <col min="6421" max="6421" width="12.85546875" style="119" customWidth="1"/>
    <col min="6422" max="6422" width="14.42578125" style="119" customWidth="1"/>
    <col min="6423" max="6665" width="9.140625" style="119"/>
    <col min="6666" max="6666" width="9.5703125" style="119" customWidth="1"/>
    <col min="6667" max="6667" width="12.42578125" style="119" customWidth="1"/>
    <col min="6668" max="6668" width="12" style="119" customWidth="1"/>
    <col min="6669" max="6669" width="12.85546875" style="119" customWidth="1"/>
    <col min="6670" max="6670" width="11.140625" style="119" customWidth="1"/>
    <col min="6671" max="6671" width="15.140625" style="119" customWidth="1"/>
    <col min="6672" max="6672" width="14.140625" style="119" customWidth="1"/>
    <col min="6673" max="6673" width="13.140625" style="119" customWidth="1"/>
    <col min="6674" max="6674" width="13.42578125" style="119" customWidth="1"/>
    <col min="6675" max="6675" width="14.28515625" style="119" customWidth="1"/>
    <col min="6676" max="6676" width="13.42578125" style="119" customWidth="1"/>
    <col min="6677" max="6677" width="12.85546875" style="119" customWidth="1"/>
    <col min="6678" max="6678" width="14.42578125" style="119" customWidth="1"/>
    <col min="6679" max="6921" width="9.140625" style="119"/>
    <col min="6922" max="6922" width="9.5703125" style="119" customWidth="1"/>
    <col min="6923" max="6923" width="12.42578125" style="119" customWidth="1"/>
    <col min="6924" max="6924" width="12" style="119" customWidth="1"/>
    <col min="6925" max="6925" width="12.85546875" style="119" customWidth="1"/>
    <col min="6926" max="6926" width="11.140625" style="119" customWidth="1"/>
    <col min="6927" max="6927" width="15.140625" style="119" customWidth="1"/>
    <col min="6928" max="6928" width="14.140625" style="119" customWidth="1"/>
    <col min="6929" max="6929" width="13.140625" style="119" customWidth="1"/>
    <col min="6930" max="6930" width="13.42578125" style="119" customWidth="1"/>
    <col min="6931" max="6931" width="14.28515625" style="119" customWidth="1"/>
    <col min="6932" max="6932" width="13.42578125" style="119" customWidth="1"/>
    <col min="6933" max="6933" width="12.85546875" style="119" customWidth="1"/>
    <col min="6934" max="6934" width="14.42578125" style="119" customWidth="1"/>
    <col min="6935" max="7177" width="9.140625" style="119"/>
    <col min="7178" max="7178" width="9.5703125" style="119" customWidth="1"/>
    <col min="7179" max="7179" width="12.42578125" style="119" customWidth="1"/>
    <col min="7180" max="7180" width="12" style="119" customWidth="1"/>
    <col min="7181" max="7181" width="12.85546875" style="119" customWidth="1"/>
    <col min="7182" max="7182" width="11.140625" style="119" customWidth="1"/>
    <col min="7183" max="7183" width="15.140625" style="119" customWidth="1"/>
    <col min="7184" max="7184" width="14.140625" style="119" customWidth="1"/>
    <col min="7185" max="7185" width="13.140625" style="119" customWidth="1"/>
    <col min="7186" max="7186" width="13.42578125" style="119" customWidth="1"/>
    <col min="7187" max="7187" width="14.28515625" style="119" customWidth="1"/>
    <col min="7188" max="7188" width="13.42578125" style="119" customWidth="1"/>
    <col min="7189" max="7189" width="12.85546875" style="119" customWidth="1"/>
    <col min="7190" max="7190" width="14.42578125" style="119" customWidth="1"/>
    <col min="7191" max="7433" width="9.140625" style="119"/>
    <col min="7434" max="7434" width="9.5703125" style="119" customWidth="1"/>
    <col min="7435" max="7435" width="12.42578125" style="119" customWidth="1"/>
    <col min="7436" max="7436" width="12" style="119" customWidth="1"/>
    <col min="7437" max="7437" width="12.85546875" style="119" customWidth="1"/>
    <col min="7438" max="7438" width="11.140625" style="119" customWidth="1"/>
    <col min="7439" max="7439" width="15.140625" style="119" customWidth="1"/>
    <col min="7440" max="7440" width="14.140625" style="119" customWidth="1"/>
    <col min="7441" max="7441" width="13.140625" style="119" customWidth="1"/>
    <col min="7442" max="7442" width="13.42578125" style="119" customWidth="1"/>
    <col min="7443" max="7443" width="14.28515625" style="119" customWidth="1"/>
    <col min="7444" max="7444" width="13.42578125" style="119" customWidth="1"/>
    <col min="7445" max="7445" width="12.85546875" style="119" customWidth="1"/>
    <col min="7446" max="7446" width="14.42578125" style="119" customWidth="1"/>
    <col min="7447" max="7689" width="9.140625" style="119"/>
    <col min="7690" max="7690" width="9.5703125" style="119" customWidth="1"/>
    <col min="7691" max="7691" width="12.42578125" style="119" customWidth="1"/>
    <col min="7692" max="7692" width="12" style="119" customWidth="1"/>
    <col min="7693" max="7693" width="12.85546875" style="119" customWidth="1"/>
    <col min="7694" max="7694" width="11.140625" style="119" customWidth="1"/>
    <col min="7695" max="7695" width="15.140625" style="119" customWidth="1"/>
    <col min="7696" max="7696" width="14.140625" style="119" customWidth="1"/>
    <col min="7697" max="7697" width="13.140625" style="119" customWidth="1"/>
    <col min="7698" max="7698" width="13.42578125" style="119" customWidth="1"/>
    <col min="7699" max="7699" width="14.28515625" style="119" customWidth="1"/>
    <col min="7700" max="7700" width="13.42578125" style="119" customWidth="1"/>
    <col min="7701" max="7701" width="12.85546875" style="119" customWidth="1"/>
    <col min="7702" max="7702" width="14.42578125" style="119" customWidth="1"/>
    <col min="7703" max="7945" width="9.140625" style="119"/>
    <col min="7946" max="7946" width="9.5703125" style="119" customWidth="1"/>
    <col min="7947" max="7947" width="12.42578125" style="119" customWidth="1"/>
    <col min="7948" max="7948" width="12" style="119" customWidth="1"/>
    <col min="7949" max="7949" width="12.85546875" style="119" customWidth="1"/>
    <col min="7950" max="7950" width="11.140625" style="119" customWidth="1"/>
    <col min="7951" max="7951" width="15.140625" style="119" customWidth="1"/>
    <col min="7952" max="7952" width="14.140625" style="119" customWidth="1"/>
    <col min="7953" max="7953" width="13.140625" style="119" customWidth="1"/>
    <col min="7954" max="7954" width="13.42578125" style="119" customWidth="1"/>
    <col min="7955" max="7955" width="14.28515625" style="119" customWidth="1"/>
    <col min="7956" max="7956" width="13.42578125" style="119" customWidth="1"/>
    <col min="7957" max="7957" width="12.85546875" style="119" customWidth="1"/>
    <col min="7958" max="7958" width="14.42578125" style="119" customWidth="1"/>
    <col min="7959" max="8201" width="9.140625" style="119"/>
    <col min="8202" max="8202" width="9.5703125" style="119" customWidth="1"/>
    <col min="8203" max="8203" width="12.42578125" style="119" customWidth="1"/>
    <col min="8204" max="8204" width="12" style="119" customWidth="1"/>
    <col min="8205" max="8205" width="12.85546875" style="119" customWidth="1"/>
    <col min="8206" max="8206" width="11.140625" style="119" customWidth="1"/>
    <col min="8207" max="8207" width="15.140625" style="119" customWidth="1"/>
    <col min="8208" max="8208" width="14.140625" style="119" customWidth="1"/>
    <col min="8209" max="8209" width="13.140625" style="119" customWidth="1"/>
    <col min="8210" max="8210" width="13.42578125" style="119" customWidth="1"/>
    <col min="8211" max="8211" width="14.28515625" style="119" customWidth="1"/>
    <col min="8212" max="8212" width="13.42578125" style="119" customWidth="1"/>
    <col min="8213" max="8213" width="12.85546875" style="119" customWidth="1"/>
    <col min="8214" max="8214" width="14.42578125" style="119" customWidth="1"/>
    <col min="8215" max="8457" width="9.140625" style="119"/>
    <col min="8458" max="8458" width="9.5703125" style="119" customWidth="1"/>
    <col min="8459" max="8459" width="12.42578125" style="119" customWidth="1"/>
    <col min="8460" max="8460" width="12" style="119" customWidth="1"/>
    <col min="8461" max="8461" width="12.85546875" style="119" customWidth="1"/>
    <col min="8462" max="8462" width="11.140625" style="119" customWidth="1"/>
    <col min="8463" max="8463" width="15.140625" style="119" customWidth="1"/>
    <col min="8464" max="8464" width="14.140625" style="119" customWidth="1"/>
    <col min="8465" max="8465" width="13.140625" style="119" customWidth="1"/>
    <col min="8466" max="8466" width="13.42578125" style="119" customWidth="1"/>
    <col min="8467" max="8467" width="14.28515625" style="119" customWidth="1"/>
    <col min="8468" max="8468" width="13.42578125" style="119" customWidth="1"/>
    <col min="8469" max="8469" width="12.85546875" style="119" customWidth="1"/>
    <col min="8470" max="8470" width="14.42578125" style="119" customWidth="1"/>
    <col min="8471" max="8713" width="9.140625" style="119"/>
    <col min="8714" max="8714" width="9.5703125" style="119" customWidth="1"/>
    <col min="8715" max="8715" width="12.42578125" style="119" customWidth="1"/>
    <col min="8716" max="8716" width="12" style="119" customWidth="1"/>
    <col min="8717" max="8717" width="12.85546875" style="119" customWidth="1"/>
    <col min="8718" max="8718" width="11.140625" style="119" customWidth="1"/>
    <col min="8719" max="8719" width="15.140625" style="119" customWidth="1"/>
    <col min="8720" max="8720" width="14.140625" style="119" customWidth="1"/>
    <col min="8721" max="8721" width="13.140625" style="119" customWidth="1"/>
    <col min="8722" max="8722" width="13.42578125" style="119" customWidth="1"/>
    <col min="8723" max="8723" width="14.28515625" style="119" customWidth="1"/>
    <col min="8724" max="8724" width="13.42578125" style="119" customWidth="1"/>
    <col min="8725" max="8725" width="12.85546875" style="119" customWidth="1"/>
    <col min="8726" max="8726" width="14.42578125" style="119" customWidth="1"/>
    <col min="8727" max="8969" width="9.140625" style="119"/>
    <col min="8970" max="8970" width="9.5703125" style="119" customWidth="1"/>
    <col min="8971" max="8971" width="12.42578125" style="119" customWidth="1"/>
    <col min="8972" max="8972" width="12" style="119" customWidth="1"/>
    <col min="8973" max="8973" width="12.85546875" style="119" customWidth="1"/>
    <col min="8974" max="8974" width="11.140625" style="119" customWidth="1"/>
    <col min="8975" max="8975" width="15.140625" style="119" customWidth="1"/>
    <col min="8976" max="8976" width="14.140625" style="119" customWidth="1"/>
    <col min="8977" max="8977" width="13.140625" style="119" customWidth="1"/>
    <col min="8978" max="8978" width="13.42578125" style="119" customWidth="1"/>
    <col min="8979" max="8979" width="14.28515625" style="119" customWidth="1"/>
    <col min="8980" max="8980" width="13.42578125" style="119" customWidth="1"/>
    <col min="8981" max="8981" width="12.85546875" style="119" customWidth="1"/>
    <col min="8982" max="8982" width="14.42578125" style="119" customWidth="1"/>
    <col min="8983" max="9225" width="9.140625" style="119"/>
    <col min="9226" max="9226" width="9.5703125" style="119" customWidth="1"/>
    <col min="9227" max="9227" width="12.42578125" style="119" customWidth="1"/>
    <col min="9228" max="9228" width="12" style="119" customWidth="1"/>
    <col min="9229" max="9229" width="12.85546875" style="119" customWidth="1"/>
    <col min="9230" max="9230" width="11.140625" style="119" customWidth="1"/>
    <col min="9231" max="9231" width="15.140625" style="119" customWidth="1"/>
    <col min="9232" max="9232" width="14.140625" style="119" customWidth="1"/>
    <col min="9233" max="9233" width="13.140625" style="119" customWidth="1"/>
    <col min="9234" max="9234" width="13.42578125" style="119" customWidth="1"/>
    <col min="9235" max="9235" width="14.28515625" style="119" customWidth="1"/>
    <col min="9236" max="9236" width="13.42578125" style="119" customWidth="1"/>
    <col min="9237" max="9237" width="12.85546875" style="119" customWidth="1"/>
    <col min="9238" max="9238" width="14.42578125" style="119" customWidth="1"/>
    <col min="9239" max="9481" width="9.140625" style="119"/>
    <col min="9482" max="9482" width="9.5703125" style="119" customWidth="1"/>
    <col min="9483" max="9483" width="12.42578125" style="119" customWidth="1"/>
    <col min="9484" max="9484" width="12" style="119" customWidth="1"/>
    <col min="9485" max="9485" width="12.85546875" style="119" customWidth="1"/>
    <col min="9486" max="9486" width="11.140625" style="119" customWidth="1"/>
    <col min="9487" max="9487" width="15.140625" style="119" customWidth="1"/>
    <col min="9488" max="9488" width="14.140625" style="119" customWidth="1"/>
    <col min="9489" max="9489" width="13.140625" style="119" customWidth="1"/>
    <col min="9490" max="9490" width="13.42578125" style="119" customWidth="1"/>
    <col min="9491" max="9491" width="14.28515625" style="119" customWidth="1"/>
    <col min="9492" max="9492" width="13.42578125" style="119" customWidth="1"/>
    <col min="9493" max="9493" width="12.85546875" style="119" customWidth="1"/>
    <col min="9494" max="9494" width="14.42578125" style="119" customWidth="1"/>
    <col min="9495" max="9737" width="9.140625" style="119"/>
    <col min="9738" max="9738" width="9.5703125" style="119" customWidth="1"/>
    <col min="9739" max="9739" width="12.42578125" style="119" customWidth="1"/>
    <col min="9740" max="9740" width="12" style="119" customWidth="1"/>
    <col min="9741" max="9741" width="12.85546875" style="119" customWidth="1"/>
    <col min="9742" max="9742" width="11.140625" style="119" customWidth="1"/>
    <col min="9743" max="9743" width="15.140625" style="119" customWidth="1"/>
    <col min="9744" max="9744" width="14.140625" style="119" customWidth="1"/>
    <col min="9745" max="9745" width="13.140625" style="119" customWidth="1"/>
    <col min="9746" max="9746" width="13.42578125" style="119" customWidth="1"/>
    <col min="9747" max="9747" width="14.28515625" style="119" customWidth="1"/>
    <col min="9748" max="9748" width="13.42578125" style="119" customWidth="1"/>
    <col min="9749" max="9749" width="12.85546875" style="119" customWidth="1"/>
    <col min="9750" max="9750" width="14.42578125" style="119" customWidth="1"/>
    <col min="9751" max="9993" width="9.140625" style="119"/>
    <col min="9994" max="9994" width="9.5703125" style="119" customWidth="1"/>
    <col min="9995" max="9995" width="12.42578125" style="119" customWidth="1"/>
    <col min="9996" max="9996" width="12" style="119" customWidth="1"/>
    <col min="9997" max="9997" width="12.85546875" style="119" customWidth="1"/>
    <col min="9998" max="9998" width="11.140625" style="119" customWidth="1"/>
    <col min="9999" max="9999" width="15.140625" style="119" customWidth="1"/>
    <col min="10000" max="10000" width="14.140625" style="119" customWidth="1"/>
    <col min="10001" max="10001" width="13.140625" style="119" customWidth="1"/>
    <col min="10002" max="10002" width="13.42578125" style="119" customWidth="1"/>
    <col min="10003" max="10003" width="14.28515625" style="119" customWidth="1"/>
    <col min="10004" max="10004" width="13.42578125" style="119" customWidth="1"/>
    <col min="10005" max="10005" width="12.85546875" style="119" customWidth="1"/>
    <col min="10006" max="10006" width="14.42578125" style="119" customWidth="1"/>
    <col min="10007" max="10249" width="9.140625" style="119"/>
    <col min="10250" max="10250" width="9.5703125" style="119" customWidth="1"/>
    <col min="10251" max="10251" width="12.42578125" style="119" customWidth="1"/>
    <col min="10252" max="10252" width="12" style="119" customWidth="1"/>
    <col min="10253" max="10253" width="12.85546875" style="119" customWidth="1"/>
    <col min="10254" max="10254" width="11.140625" style="119" customWidth="1"/>
    <col min="10255" max="10255" width="15.140625" style="119" customWidth="1"/>
    <col min="10256" max="10256" width="14.140625" style="119" customWidth="1"/>
    <col min="10257" max="10257" width="13.140625" style="119" customWidth="1"/>
    <col min="10258" max="10258" width="13.42578125" style="119" customWidth="1"/>
    <col min="10259" max="10259" width="14.28515625" style="119" customWidth="1"/>
    <col min="10260" max="10260" width="13.42578125" style="119" customWidth="1"/>
    <col min="10261" max="10261" width="12.85546875" style="119" customWidth="1"/>
    <col min="10262" max="10262" width="14.42578125" style="119" customWidth="1"/>
    <col min="10263" max="10505" width="9.140625" style="119"/>
    <col min="10506" max="10506" width="9.5703125" style="119" customWidth="1"/>
    <col min="10507" max="10507" width="12.42578125" style="119" customWidth="1"/>
    <col min="10508" max="10508" width="12" style="119" customWidth="1"/>
    <col min="10509" max="10509" width="12.85546875" style="119" customWidth="1"/>
    <col min="10510" max="10510" width="11.140625" style="119" customWidth="1"/>
    <col min="10511" max="10511" width="15.140625" style="119" customWidth="1"/>
    <col min="10512" max="10512" width="14.140625" style="119" customWidth="1"/>
    <col min="10513" max="10513" width="13.140625" style="119" customWidth="1"/>
    <col min="10514" max="10514" width="13.42578125" style="119" customWidth="1"/>
    <col min="10515" max="10515" width="14.28515625" style="119" customWidth="1"/>
    <col min="10516" max="10516" width="13.42578125" style="119" customWidth="1"/>
    <col min="10517" max="10517" width="12.85546875" style="119" customWidth="1"/>
    <col min="10518" max="10518" width="14.42578125" style="119" customWidth="1"/>
    <col min="10519" max="10761" width="9.140625" style="119"/>
    <col min="10762" max="10762" width="9.5703125" style="119" customWidth="1"/>
    <col min="10763" max="10763" width="12.42578125" style="119" customWidth="1"/>
    <col min="10764" max="10764" width="12" style="119" customWidth="1"/>
    <col min="10765" max="10765" width="12.85546875" style="119" customWidth="1"/>
    <col min="10766" max="10766" width="11.140625" style="119" customWidth="1"/>
    <col min="10767" max="10767" width="15.140625" style="119" customWidth="1"/>
    <col min="10768" max="10768" width="14.140625" style="119" customWidth="1"/>
    <col min="10769" max="10769" width="13.140625" style="119" customWidth="1"/>
    <col min="10770" max="10770" width="13.42578125" style="119" customWidth="1"/>
    <col min="10771" max="10771" width="14.28515625" style="119" customWidth="1"/>
    <col min="10772" max="10772" width="13.42578125" style="119" customWidth="1"/>
    <col min="10773" max="10773" width="12.85546875" style="119" customWidth="1"/>
    <col min="10774" max="10774" width="14.42578125" style="119" customWidth="1"/>
    <col min="10775" max="11017" width="9.140625" style="119"/>
    <col min="11018" max="11018" width="9.5703125" style="119" customWidth="1"/>
    <col min="11019" max="11019" width="12.42578125" style="119" customWidth="1"/>
    <col min="11020" max="11020" width="12" style="119" customWidth="1"/>
    <col min="11021" max="11021" width="12.85546875" style="119" customWidth="1"/>
    <col min="11022" max="11022" width="11.140625" style="119" customWidth="1"/>
    <col min="11023" max="11023" width="15.140625" style="119" customWidth="1"/>
    <col min="11024" max="11024" width="14.140625" style="119" customWidth="1"/>
    <col min="11025" max="11025" width="13.140625" style="119" customWidth="1"/>
    <col min="11026" max="11026" width="13.42578125" style="119" customWidth="1"/>
    <col min="11027" max="11027" width="14.28515625" style="119" customWidth="1"/>
    <col min="11028" max="11028" width="13.42578125" style="119" customWidth="1"/>
    <col min="11029" max="11029" width="12.85546875" style="119" customWidth="1"/>
    <col min="11030" max="11030" width="14.42578125" style="119" customWidth="1"/>
    <col min="11031" max="11273" width="9.140625" style="119"/>
    <col min="11274" max="11274" width="9.5703125" style="119" customWidth="1"/>
    <col min="11275" max="11275" width="12.42578125" style="119" customWidth="1"/>
    <col min="11276" max="11276" width="12" style="119" customWidth="1"/>
    <col min="11277" max="11277" width="12.85546875" style="119" customWidth="1"/>
    <col min="11278" max="11278" width="11.140625" style="119" customWidth="1"/>
    <col min="11279" max="11279" width="15.140625" style="119" customWidth="1"/>
    <col min="11280" max="11280" width="14.140625" style="119" customWidth="1"/>
    <col min="11281" max="11281" width="13.140625" style="119" customWidth="1"/>
    <col min="11282" max="11282" width="13.42578125" style="119" customWidth="1"/>
    <col min="11283" max="11283" width="14.28515625" style="119" customWidth="1"/>
    <col min="11284" max="11284" width="13.42578125" style="119" customWidth="1"/>
    <col min="11285" max="11285" width="12.85546875" style="119" customWidth="1"/>
    <col min="11286" max="11286" width="14.42578125" style="119" customWidth="1"/>
    <col min="11287" max="11529" width="9.140625" style="119"/>
    <col min="11530" max="11530" width="9.5703125" style="119" customWidth="1"/>
    <col min="11531" max="11531" width="12.42578125" style="119" customWidth="1"/>
    <col min="11532" max="11532" width="12" style="119" customWidth="1"/>
    <col min="11533" max="11533" width="12.85546875" style="119" customWidth="1"/>
    <col min="11534" max="11534" width="11.140625" style="119" customWidth="1"/>
    <col min="11535" max="11535" width="15.140625" style="119" customWidth="1"/>
    <col min="11536" max="11536" width="14.140625" style="119" customWidth="1"/>
    <col min="11537" max="11537" width="13.140625" style="119" customWidth="1"/>
    <col min="11538" max="11538" width="13.42578125" style="119" customWidth="1"/>
    <col min="11539" max="11539" width="14.28515625" style="119" customWidth="1"/>
    <col min="11540" max="11540" width="13.42578125" style="119" customWidth="1"/>
    <col min="11541" max="11541" width="12.85546875" style="119" customWidth="1"/>
    <col min="11542" max="11542" width="14.42578125" style="119" customWidth="1"/>
    <col min="11543" max="11785" width="9.140625" style="119"/>
    <col min="11786" max="11786" width="9.5703125" style="119" customWidth="1"/>
    <col min="11787" max="11787" width="12.42578125" style="119" customWidth="1"/>
    <col min="11788" max="11788" width="12" style="119" customWidth="1"/>
    <col min="11789" max="11789" width="12.85546875" style="119" customWidth="1"/>
    <col min="11790" max="11790" width="11.140625" style="119" customWidth="1"/>
    <col min="11791" max="11791" width="15.140625" style="119" customWidth="1"/>
    <col min="11792" max="11792" width="14.140625" style="119" customWidth="1"/>
    <col min="11793" max="11793" width="13.140625" style="119" customWidth="1"/>
    <col min="11794" max="11794" width="13.42578125" style="119" customWidth="1"/>
    <col min="11795" max="11795" width="14.28515625" style="119" customWidth="1"/>
    <col min="11796" max="11796" width="13.42578125" style="119" customWidth="1"/>
    <col min="11797" max="11797" width="12.85546875" style="119" customWidth="1"/>
    <col min="11798" max="11798" width="14.42578125" style="119" customWidth="1"/>
    <col min="11799" max="12041" width="9.140625" style="119"/>
    <col min="12042" max="12042" width="9.5703125" style="119" customWidth="1"/>
    <col min="12043" max="12043" width="12.42578125" style="119" customWidth="1"/>
    <col min="12044" max="12044" width="12" style="119" customWidth="1"/>
    <col min="12045" max="12045" width="12.85546875" style="119" customWidth="1"/>
    <col min="12046" max="12046" width="11.140625" style="119" customWidth="1"/>
    <col min="12047" max="12047" width="15.140625" style="119" customWidth="1"/>
    <col min="12048" max="12048" width="14.140625" style="119" customWidth="1"/>
    <col min="12049" max="12049" width="13.140625" style="119" customWidth="1"/>
    <col min="12050" max="12050" width="13.42578125" style="119" customWidth="1"/>
    <col min="12051" max="12051" width="14.28515625" style="119" customWidth="1"/>
    <col min="12052" max="12052" width="13.42578125" style="119" customWidth="1"/>
    <col min="12053" max="12053" width="12.85546875" style="119" customWidth="1"/>
    <col min="12054" max="12054" width="14.42578125" style="119" customWidth="1"/>
    <col min="12055" max="12297" width="9.140625" style="119"/>
    <col min="12298" max="12298" width="9.5703125" style="119" customWidth="1"/>
    <col min="12299" max="12299" width="12.42578125" style="119" customWidth="1"/>
    <col min="12300" max="12300" width="12" style="119" customWidth="1"/>
    <col min="12301" max="12301" width="12.85546875" style="119" customWidth="1"/>
    <col min="12302" max="12302" width="11.140625" style="119" customWidth="1"/>
    <col min="12303" max="12303" width="15.140625" style="119" customWidth="1"/>
    <col min="12304" max="12304" width="14.140625" style="119" customWidth="1"/>
    <col min="12305" max="12305" width="13.140625" style="119" customWidth="1"/>
    <col min="12306" max="12306" width="13.42578125" style="119" customWidth="1"/>
    <col min="12307" max="12307" width="14.28515625" style="119" customWidth="1"/>
    <col min="12308" max="12308" width="13.42578125" style="119" customWidth="1"/>
    <col min="12309" max="12309" width="12.85546875" style="119" customWidth="1"/>
    <col min="12310" max="12310" width="14.42578125" style="119" customWidth="1"/>
    <col min="12311" max="12553" width="9.140625" style="119"/>
    <col min="12554" max="12554" width="9.5703125" style="119" customWidth="1"/>
    <col min="12555" max="12555" width="12.42578125" style="119" customWidth="1"/>
    <col min="12556" max="12556" width="12" style="119" customWidth="1"/>
    <col min="12557" max="12557" width="12.85546875" style="119" customWidth="1"/>
    <col min="12558" max="12558" width="11.140625" style="119" customWidth="1"/>
    <col min="12559" max="12559" width="15.140625" style="119" customWidth="1"/>
    <col min="12560" max="12560" width="14.140625" style="119" customWidth="1"/>
    <col min="12561" max="12561" width="13.140625" style="119" customWidth="1"/>
    <col min="12562" max="12562" width="13.42578125" style="119" customWidth="1"/>
    <col min="12563" max="12563" width="14.28515625" style="119" customWidth="1"/>
    <col min="12564" max="12564" width="13.42578125" style="119" customWidth="1"/>
    <col min="12565" max="12565" width="12.85546875" style="119" customWidth="1"/>
    <col min="12566" max="12566" width="14.42578125" style="119" customWidth="1"/>
    <col min="12567" max="12809" width="9.140625" style="119"/>
    <col min="12810" max="12810" width="9.5703125" style="119" customWidth="1"/>
    <col min="12811" max="12811" width="12.42578125" style="119" customWidth="1"/>
    <col min="12812" max="12812" width="12" style="119" customWidth="1"/>
    <col min="12813" max="12813" width="12.85546875" style="119" customWidth="1"/>
    <col min="12814" max="12814" width="11.140625" style="119" customWidth="1"/>
    <col min="12815" max="12815" width="15.140625" style="119" customWidth="1"/>
    <col min="12816" max="12816" width="14.140625" style="119" customWidth="1"/>
    <col min="12817" max="12817" width="13.140625" style="119" customWidth="1"/>
    <col min="12818" max="12818" width="13.42578125" style="119" customWidth="1"/>
    <col min="12819" max="12819" width="14.28515625" style="119" customWidth="1"/>
    <col min="12820" max="12820" width="13.42578125" style="119" customWidth="1"/>
    <col min="12821" max="12821" width="12.85546875" style="119" customWidth="1"/>
    <col min="12822" max="12822" width="14.42578125" style="119" customWidth="1"/>
    <col min="12823" max="13065" width="9.140625" style="119"/>
    <col min="13066" max="13066" width="9.5703125" style="119" customWidth="1"/>
    <col min="13067" max="13067" width="12.42578125" style="119" customWidth="1"/>
    <col min="13068" max="13068" width="12" style="119" customWidth="1"/>
    <col min="13069" max="13069" width="12.85546875" style="119" customWidth="1"/>
    <col min="13070" max="13070" width="11.140625" style="119" customWidth="1"/>
    <col min="13071" max="13071" width="15.140625" style="119" customWidth="1"/>
    <col min="13072" max="13072" width="14.140625" style="119" customWidth="1"/>
    <col min="13073" max="13073" width="13.140625" style="119" customWidth="1"/>
    <col min="13074" max="13074" width="13.42578125" style="119" customWidth="1"/>
    <col min="13075" max="13075" width="14.28515625" style="119" customWidth="1"/>
    <col min="13076" max="13076" width="13.42578125" style="119" customWidth="1"/>
    <col min="13077" max="13077" width="12.85546875" style="119" customWidth="1"/>
    <col min="13078" max="13078" width="14.42578125" style="119" customWidth="1"/>
    <col min="13079" max="13321" width="9.140625" style="119"/>
    <col min="13322" max="13322" width="9.5703125" style="119" customWidth="1"/>
    <col min="13323" max="13323" width="12.42578125" style="119" customWidth="1"/>
    <col min="13324" max="13324" width="12" style="119" customWidth="1"/>
    <col min="13325" max="13325" width="12.85546875" style="119" customWidth="1"/>
    <col min="13326" max="13326" width="11.140625" style="119" customWidth="1"/>
    <col min="13327" max="13327" width="15.140625" style="119" customWidth="1"/>
    <col min="13328" max="13328" width="14.140625" style="119" customWidth="1"/>
    <col min="13329" max="13329" width="13.140625" style="119" customWidth="1"/>
    <col min="13330" max="13330" width="13.42578125" style="119" customWidth="1"/>
    <col min="13331" max="13331" width="14.28515625" style="119" customWidth="1"/>
    <col min="13332" max="13332" width="13.42578125" style="119" customWidth="1"/>
    <col min="13333" max="13333" width="12.85546875" style="119" customWidth="1"/>
    <col min="13334" max="13334" width="14.42578125" style="119" customWidth="1"/>
    <col min="13335" max="13577" width="9.140625" style="119"/>
    <col min="13578" max="13578" width="9.5703125" style="119" customWidth="1"/>
    <col min="13579" max="13579" width="12.42578125" style="119" customWidth="1"/>
    <col min="13580" max="13580" width="12" style="119" customWidth="1"/>
    <col min="13581" max="13581" width="12.85546875" style="119" customWidth="1"/>
    <col min="13582" max="13582" width="11.140625" style="119" customWidth="1"/>
    <col min="13583" max="13583" width="15.140625" style="119" customWidth="1"/>
    <col min="13584" max="13584" width="14.140625" style="119" customWidth="1"/>
    <col min="13585" max="13585" width="13.140625" style="119" customWidth="1"/>
    <col min="13586" max="13586" width="13.42578125" style="119" customWidth="1"/>
    <col min="13587" max="13587" width="14.28515625" style="119" customWidth="1"/>
    <col min="13588" max="13588" width="13.42578125" style="119" customWidth="1"/>
    <col min="13589" max="13589" width="12.85546875" style="119" customWidth="1"/>
    <col min="13590" max="13590" width="14.42578125" style="119" customWidth="1"/>
    <col min="13591" max="13833" width="9.140625" style="119"/>
    <col min="13834" max="13834" width="9.5703125" style="119" customWidth="1"/>
    <col min="13835" max="13835" width="12.42578125" style="119" customWidth="1"/>
    <col min="13836" max="13836" width="12" style="119" customWidth="1"/>
    <col min="13837" max="13837" width="12.85546875" style="119" customWidth="1"/>
    <col min="13838" max="13838" width="11.140625" style="119" customWidth="1"/>
    <col min="13839" max="13839" width="15.140625" style="119" customWidth="1"/>
    <col min="13840" max="13840" width="14.140625" style="119" customWidth="1"/>
    <col min="13841" max="13841" width="13.140625" style="119" customWidth="1"/>
    <col min="13842" max="13842" width="13.42578125" style="119" customWidth="1"/>
    <col min="13843" max="13843" width="14.28515625" style="119" customWidth="1"/>
    <col min="13844" max="13844" width="13.42578125" style="119" customWidth="1"/>
    <col min="13845" max="13845" width="12.85546875" style="119" customWidth="1"/>
    <col min="13846" max="13846" width="14.42578125" style="119" customWidth="1"/>
    <col min="13847" max="14089" width="9.140625" style="119"/>
    <col min="14090" max="14090" width="9.5703125" style="119" customWidth="1"/>
    <col min="14091" max="14091" width="12.42578125" style="119" customWidth="1"/>
    <col min="14092" max="14092" width="12" style="119" customWidth="1"/>
    <col min="14093" max="14093" width="12.85546875" style="119" customWidth="1"/>
    <col min="14094" max="14094" width="11.140625" style="119" customWidth="1"/>
    <col min="14095" max="14095" width="15.140625" style="119" customWidth="1"/>
    <col min="14096" max="14096" width="14.140625" style="119" customWidth="1"/>
    <col min="14097" max="14097" width="13.140625" style="119" customWidth="1"/>
    <col min="14098" max="14098" width="13.42578125" style="119" customWidth="1"/>
    <col min="14099" max="14099" width="14.28515625" style="119" customWidth="1"/>
    <col min="14100" max="14100" width="13.42578125" style="119" customWidth="1"/>
    <col min="14101" max="14101" width="12.85546875" style="119" customWidth="1"/>
    <col min="14102" max="14102" width="14.42578125" style="119" customWidth="1"/>
    <col min="14103" max="14345" width="9.140625" style="119"/>
    <col min="14346" max="14346" width="9.5703125" style="119" customWidth="1"/>
    <col min="14347" max="14347" width="12.42578125" style="119" customWidth="1"/>
    <col min="14348" max="14348" width="12" style="119" customWidth="1"/>
    <col min="14349" max="14349" width="12.85546875" style="119" customWidth="1"/>
    <col min="14350" max="14350" width="11.140625" style="119" customWidth="1"/>
    <col min="14351" max="14351" width="15.140625" style="119" customWidth="1"/>
    <col min="14352" max="14352" width="14.140625" style="119" customWidth="1"/>
    <col min="14353" max="14353" width="13.140625" style="119" customWidth="1"/>
    <col min="14354" max="14354" width="13.42578125" style="119" customWidth="1"/>
    <col min="14355" max="14355" width="14.28515625" style="119" customWidth="1"/>
    <col min="14356" max="14356" width="13.42578125" style="119" customWidth="1"/>
    <col min="14357" max="14357" width="12.85546875" style="119" customWidth="1"/>
    <col min="14358" max="14358" width="14.42578125" style="119" customWidth="1"/>
    <col min="14359" max="14601" width="9.140625" style="119"/>
    <col min="14602" max="14602" width="9.5703125" style="119" customWidth="1"/>
    <col min="14603" max="14603" width="12.42578125" style="119" customWidth="1"/>
    <col min="14604" max="14604" width="12" style="119" customWidth="1"/>
    <col min="14605" max="14605" width="12.85546875" style="119" customWidth="1"/>
    <col min="14606" max="14606" width="11.140625" style="119" customWidth="1"/>
    <col min="14607" max="14607" width="15.140625" style="119" customWidth="1"/>
    <col min="14608" max="14608" width="14.140625" style="119" customWidth="1"/>
    <col min="14609" max="14609" width="13.140625" style="119" customWidth="1"/>
    <col min="14610" max="14610" width="13.42578125" style="119" customWidth="1"/>
    <col min="14611" max="14611" width="14.28515625" style="119" customWidth="1"/>
    <col min="14612" max="14612" width="13.42578125" style="119" customWidth="1"/>
    <col min="14613" max="14613" width="12.85546875" style="119" customWidth="1"/>
    <col min="14614" max="14614" width="14.42578125" style="119" customWidth="1"/>
    <col min="14615" max="14857" width="9.140625" style="119"/>
    <col min="14858" max="14858" width="9.5703125" style="119" customWidth="1"/>
    <col min="14859" max="14859" width="12.42578125" style="119" customWidth="1"/>
    <col min="14860" max="14860" width="12" style="119" customWidth="1"/>
    <col min="14861" max="14861" width="12.85546875" style="119" customWidth="1"/>
    <col min="14862" max="14862" width="11.140625" style="119" customWidth="1"/>
    <col min="14863" max="14863" width="15.140625" style="119" customWidth="1"/>
    <col min="14864" max="14864" width="14.140625" style="119" customWidth="1"/>
    <col min="14865" max="14865" width="13.140625" style="119" customWidth="1"/>
    <col min="14866" max="14866" width="13.42578125" style="119" customWidth="1"/>
    <col min="14867" max="14867" width="14.28515625" style="119" customWidth="1"/>
    <col min="14868" max="14868" width="13.42578125" style="119" customWidth="1"/>
    <col min="14869" max="14869" width="12.85546875" style="119" customWidth="1"/>
    <col min="14870" max="14870" width="14.42578125" style="119" customWidth="1"/>
    <col min="14871" max="15113" width="9.140625" style="119"/>
    <col min="15114" max="15114" width="9.5703125" style="119" customWidth="1"/>
    <col min="15115" max="15115" width="12.42578125" style="119" customWidth="1"/>
    <col min="15116" max="15116" width="12" style="119" customWidth="1"/>
    <col min="15117" max="15117" width="12.85546875" style="119" customWidth="1"/>
    <col min="15118" max="15118" width="11.140625" style="119" customWidth="1"/>
    <col min="15119" max="15119" width="15.140625" style="119" customWidth="1"/>
    <col min="15120" max="15120" width="14.140625" style="119" customWidth="1"/>
    <col min="15121" max="15121" width="13.140625" style="119" customWidth="1"/>
    <col min="15122" max="15122" width="13.42578125" style="119" customWidth="1"/>
    <col min="15123" max="15123" width="14.28515625" style="119" customWidth="1"/>
    <col min="15124" max="15124" width="13.42578125" style="119" customWidth="1"/>
    <col min="15125" max="15125" width="12.85546875" style="119" customWidth="1"/>
    <col min="15126" max="15126" width="14.42578125" style="119" customWidth="1"/>
    <col min="15127" max="15369" width="9.140625" style="119"/>
    <col min="15370" max="15370" width="9.5703125" style="119" customWidth="1"/>
    <col min="15371" max="15371" width="12.42578125" style="119" customWidth="1"/>
    <col min="15372" max="15372" width="12" style="119" customWidth="1"/>
    <col min="15373" max="15373" width="12.85546875" style="119" customWidth="1"/>
    <col min="15374" max="15374" width="11.140625" style="119" customWidth="1"/>
    <col min="15375" max="15375" width="15.140625" style="119" customWidth="1"/>
    <col min="15376" max="15376" width="14.140625" style="119" customWidth="1"/>
    <col min="15377" max="15377" width="13.140625" style="119" customWidth="1"/>
    <col min="15378" max="15378" width="13.42578125" style="119" customWidth="1"/>
    <col min="15379" max="15379" width="14.28515625" style="119" customWidth="1"/>
    <col min="15380" max="15380" width="13.42578125" style="119" customWidth="1"/>
    <col min="15381" max="15381" width="12.85546875" style="119" customWidth="1"/>
    <col min="15382" max="15382" width="14.42578125" style="119" customWidth="1"/>
    <col min="15383" max="15625" width="9.140625" style="119"/>
    <col min="15626" max="15626" width="9.5703125" style="119" customWidth="1"/>
    <col min="15627" max="15627" width="12.42578125" style="119" customWidth="1"/>
    <col min="15628" max="15628" width="12" style="119" customWidth="1"/>
    <col min="15629" max="15629" width="12.85546875" style="119" customWidth="1"/>
    <col min="15630" max="15630" width="11.140625" style="119" customWidth="1"/>
    <col min="15631" max="15631" width="15.140625" style="119" customWidth="1"/>
    <col min="15632" max="15632" width="14.140625" style="119" customWidth="1"/>
    <col min="15633" max="15633" width="13.140625" style="119" customWidth="1"/>
    <col min="15634" max="15634" width="13.42578125" style="119" customWidth="1"/>
    <col min="15635" max="15635" width="14.28515625" style="119" customWidth="1"/>
    <col min="15636" max="15636" width="13.42578125" style="119" customWidth="1"/>
    <col min="15637" max="15637" width="12.85546875" style="119" customWidth="1"/>
    <col min="15638" max="15638" width="14.42578125" style="119" customWidth="1"/>
    <col min="15639" max="15881" width="9.140625" style="119"/>
    <col min="15882" max="15882" width="9.5703125" style="119" customWidth="1"/>
    <col min="15883" max="15883" width="12.42578125" style="119" customWidth="1"/>
    <col min="15884" max="15884" width="12" style="119" customWidth="1"/>
    <col min="15885" max="15885" width="12.85546875" style="119" customWidth="1"/>
    <col min="15886" max="15886" width="11.140625" style="119" customWidth="1"/>
    <col min="15887" max="15887" width="15.140625" style="119" customWidth="1"/>
    <col min="15888" max="15888" width="14.140625" style="119" customWidth="1"/>
    <col min="15889" max="15889" width="13.140625" style="119" customWidth="1"/>
    <col min="15890" max="15890" width="13.42578125" style="119" customWidth="1"/>
    <col min="15891" max="15891" width="14.28515625" style="119" customWidth="1"/>
    <col min="15892" max="15892" width="13.42578125" style="119" customWidth="1"/>
    <col min="15893" max="15893" width="12.85546875" style="119" customWidth="1"/>
    <col min="15894" max="15894" width="14.42578125" style="119" customWidth="1"/>
    <col min="15895" max="16137" width="9.140625" style="119"/>
    <col min="16138" max="16138" width="9.5703125" style="119" customWidth="1"/>
    <col min="16139" max="16139" width="12.42578125" style="119" customWidth="1"/>
    <col min="16140" max="16140" width="12" style="119" customWidth="1"/>
    <col min="16141" max="16141" width="12.85546875" style="119" customWidth="1"/>
    <col min="16142" max="16142" width="11.140625" style="119" customWidth="1"/>
    <col min="16143" max="16143" width="15.140625" style="119" customWidth="1"/>
    <col min="16144" max="16144" width="14.140625" style="119" customWidth="1"/>
    <col min="16145" max="16145" width="13.140625" style="119" customWidth="1"/>
    <col min="16146" max="16146" width="13.42578125" style="119" customWidth="1"/>
    <col min="16147" max="16147" width="14.28515625" style="119" customWidth="1"/>
    <col min="16148" max="16148" width="13.42578125" style="119" customWidth="1"/>
    <col min="16149" max="16149" width="12.85546875" style="119" customWidth="1"/>
    <col min="16150" max="16150" width="14.42578125" style="119" customWidth="1"/>
    <col min="16151" max="16384" width="9.140625" style="119"/>
  </cols>
  <sheetData>
    <row r="1" spans="1:24" ht="25.5" x14ac:dyDescent="0.25">
      <c r="A1" s="577" t="s">
        <v>651</v>
      </c>
      <c r="B1" s="577"/>
      <c r="C1" s="577"/>
      <c r="D1" s="577"/>
      <c r="E1" s="577"/>
      <c r="F1" s="577"/>
      <c r="G1" s="577"/>
      <c r="H1" s="577"/>
      <c r="I1" s="577"/>
      <c r="J1" s="577"/>
      <c r="K1" s="577"/>
      <c r="L1" s="577"/>
      <c r="M1" s="577"/>
      <c r="N1" s="577"/>
      <c r="O1" s="577"/>
      <c r="P1" s="577"/>
      <c r="Q1" s="577"/>
      <c r="R1" s="577"/>
      <c r="S1" s="577"/>
      <c r="T1" s="577"/>
      <c r="U1" s="577"/>
      <c r="V1" s="577"/>
    </row>
    <row r="2" spans="1:24" ht="25.5" x14ac:dyDescent="0.25">
      <c r="A2" s="563" t="s">
        <v>0</v>
      </c>
      <c r="B2" s="563"/>
      <c r="C2" s="563"/>
      <c r="D2" s="563"/>
      <c r="E2" s="563"/>
      <c r="F2" s="563"/>
      <c r="G2" s="563"/>
      <c r="H2" s="563"/>
      <c r="I2" s="563"/>
      <c r="J2" s="563"/>
      <c r="K2" s="563"/>
      <c r="L2" s="563"/>
      <c r="M2" s="563"/>
      <c r="N2" s="563"/>
      <c r="O2" s="563"/>
      <c r="P2" s="563"/>
      <c r="Q2" s="563"/>
      <c r="R2" s="563"/>
      <c r="S2" s="563"/>
      <c r="T2" s="563"/>
      <c r="U2" s="563"/>
      <c r="V2" s="563"/>
    </row>
    <row r="3" spans="1:24" s="120" customFormat="1" ht="20.25" x14ac:dyDescent="0.25">
      <c r="A3" s="258">
        <v>1</v>
      </c>
      <c r="B3" s="503" t="s">
        <v>328</v>
      </c>
      <c r="C3" s="503"/>
      <c r="D3" s="503"/>
      <c r="E3" s="566" t="str">
        <f>'General Information'!C4</f>
        <v>NTPC - Ramagundam</v>
      </c>
      <c r="F3" s="566"/>
      <c r="G3" s="566"/>
      <c r="H3" s="566"/>
      <c r="I3" s="566"/>
      <c r="J3" s="566"/>
      <c r="K3" s="566"/>
      <c r="L3" s="566"/>
      <c r="M3" s="566"/>
      <c r="N3" s="566"/>
      <c r="O3" s="566"/>
      <c r="P3" s="566"/>
      <c r="Q3" s="566"/>
      <c r="R3" s="566"/>
      <c r="S3" s="566"/>
      <c r="T3" s="566"/>
      <c r="U3" s="552"/>
      <c r="V3" s="553"/>
    </row>
    <row r="4" spans="1:24" s="120" customFormat="1" ht="20.25" x14ac:dyDescent="0.25">
      <c r="A4" s="258">
        <v>2</v>
      </c>
      <c r="B4" s="503" t="s">
        <v>1</v>
      </c>
      <c r="C4" s="503"/>
      <c r="D4" s="503"/>
      <c r="E4" s="566" t="str">
        <f>'General Information'!C5</f>
        <v>14th November 1978</v>
      </c>
      <c r="F4" s="566"/>
      <c r="G4" s="566"/>
      <c r="H4" s="566"/>
      <c r="I4" s="566"/>
      <c r="J4" s="566"/>
      <c r="K4" s="566"/>
      <c r="L4" s="566"/>
      <c r="M4" s="566"/>
      <c r="N4" s="566"/>
      <c r="O4" s="566"/>
      <c r="P4" s="566"/>
      <c r="Q4" s="566"/>
      <c r="R4" s="566"/>
      <c r="S4" s="566"/>
      <c r="T4" s="566"/>
      <c r="U4" s="552"/>
      <c r="V4" s="553"/>
    </row>
    <row r="5" spans="1:24" s="120" customFormat="1" ht="20.25" x14ac:dyDescent="0.25">
      <c r="A5" s="258">
        <v>3</v>
      </c>
      <c r="B5" s="503" t="s">
        <v>2</v>
      </c>
      <c r="C5" s="503"/>
      <c r="D5" s="503"/>
      <c r="E5" s="566" t="str">
        <f>'General Information'!D7</f>
        <v>Gas Turbine (Open Cycle)</v>
      </c>
      <c r="F5" s="566"/>
      <c r="G5" s="566"/>
      <c r="H5" s="566"/>
      <c r="I5" s="566"/>
      <c r="J5" s="566"/>
      <c r="K5" s="566"/>
      <c r="L5" s="566"/>
      <c r="M5" s="566"/>
      <c r="N5" s="566"/>
      <c r="O5" s="566"/>
      <c r="P5" s="566"/>
      <c r="Q5" s="566"/>
      <c r="R5" s="566"/>
      <c r="S5" s="566"/>
      <c r="T5" s="566"/>
      <c r="U5" s="552"/>
      <c r="V5" s="553"/>
    </row>
    <row r="6" spans="1:24" x14ac:dyDescent="0.25">
      <c r="A6" s="153">
        <v>4</v>
      </c>
      <c r="B6" s="527" t="s">
        <v>138</v>
      </c>
      <c r="C6" s="527"/>
      <c r="D6" s="527"/>
      <c r="E6" s="527"/>
      <c r="F6" s="527"/>
      <c r="G6" s="527"/>
      <c r="H6" s="527"/>
      <c r="I6" s="527"/>
      <c r="J6" s="527"/>
      <c r="K6" s="527"/>
      <c r="L6" s="527"/>
      <c r="M6" s="527"/>
      <c r="N6" s="527"/>
      <c r="O6" s="527"/>
      <c r="P6" s="527"/>
      <c r="Q6" s="527"/>
      <c r="R6" s="527"/>
      <c r="S6" s="527"/>
      <c r="T6" s="527"/>
      <c r="U6" s="527"/>
      <c r="V6" s="527"/>
    </row>
    <row r="7" spans="1:24" ht="13.9" customHeight="1" x14ac:dyDescent="0.25">
      <c r="A7" s="153" t="s">
        <v>139</v>
      </c>
      <c r="B7" s="564" t="s">
        <v>128</v>
      </c>
      <c r="C7" s="564"/>
      <c r="D7" s="564"/>
      <c r="E7" s="521" t="s">
        <v>649</v>
      </c>
      <c r="F7" s="522"/>
      <c r="G7" s="522"/>
      <c r="H7" s="522"/>
      <c r="I7" s="522"/>
      <c r="J7" s="522"/>
      <c r="K7" s="522"/>
      <c r="L7" s="523"/>
      <c r="M7" s="501" t="s">
        <v>1042</v>
      </c>
      <c r="N7" s="501"/>
      <c r="O7" s="501"/>
      <c r="P7" s="501"/>
      <c r="Q7" s="501"/>
      <c r="R7" s="501"/>
      <c r="S7" s="501"/>
      <c r="T7" s="501"/>
      <c r="U7" s="564" t="s">
        <v>259</v>
      </c>
      <c r="V7" s="564"/>
    </row>
    <row r="8" spans="1:24" x14ac:dyDescent="0.25">
      <c r="A8" s="258" t="s">
        <v>30</v>
      </c>
      <c r="B8" s="504" t="s">
        <v>26</v>
      </c>
      <c r="C8" s="504"/>
      <c r="D8" s="504"/>
      <c r="E8" s="708">
        <f>+M8</f>
        <v>2600</v>
      </c>
      <c r="F8" s="708"/>
      <c r="G8" s="708"/>
      <c r="H8" s="708"/>
      <c r="I8" s="708"/>
      <c r="J8" s="708"/>
      <c r="K8" s="708"/>
      <c r="L8" s="708"/>
      <c r="M8" s="709">
        <v>2600</v>
      </c>
      <c r="N8" s="709"/>
      <c r="O8" s="709"/>
      <c r="P8" s="709"/>
      <c r="Q8" s="709"/>
      <c r="R8" s="709"/>
      <c r="S8" s="709"/>
      <c r="T8" s="709"/>
      <c r="U8" s="497"/>
      <c r="V8" s="497"/>
    </row>
    <row r="9" spans="1:24" x14ac:dyDescent="0.25">
      <c r="A9" s="258" t="s">
        <v>32</v>
      </c>
      <c r="B9" s="504" t="s">
        <v>327</v>
      </c>
      <c r="C9" s="504"/>
      <c r="D9" s="504"/>
      <c r="E9" s="708" t="str">
        <f>+M9</f>
        <v>3x200+3x500+1x500</v>
      </c>
      <c r="F9" s="708"/>
      <c r="G9" s="708"/>
      <c r="H9" s="708"/>
      <c r="I9" s="708"/>
      <c r="J9" s="708"/>
      <c r="K9" s="708"/>
      <c r="L9" s="708"/>
      <c r="M9" s="709" t="s">
        <v>1244</v>
      </c>
      <c r="N9" s="709"/>
      <c r="O9" s="709"/>
      <c r="P9" s="709"/>
      <c r="Q9" s="709"/>
      <c r="R9" s="709"/>
      <c r="S9" s="709"/>
      <c r="T9" s="709"/>
      <c r="U9" s="497"/>
      <c r="V9" s="497"/>
    </row>
    <row r="10" spans="1:24" ht="22.5" customHeight="1" x14ac:dyDescent="0.25">
      <c r="A10" s="258" t="s">
        <v>77</v>
      </c>
      <c r="B10" s="547" t="s">
        <v>652</v>
      </c>
      <c r="C10" s="548"/>
      <c r="D10" s="549"/>
      <c r="E10" s="557"/>
      <c r="F10" s="557"/>
      <c r="G10" s="557"/>
      <c r="H10" s="557"/>
      <c r="I10" s="557"/>
      <c r="J10" s="557"/>
      <c r="K10" s="557"/>
      <c r="L10" s="557"/>
      <c r="M10" s="528">
        <v>2507.64</v>
      </c>
      <c r="N10" s="558"/>
      <c r="O10" s="558"/>
      <c r="P10" s="558"/>
      <c r="Q10" s="558"/>
      <c r="R10" s="558"/>
      <c r="S10" s="558"/>
      <c r="T10" s="529"/>
      <c r="U10" s="528"/>
      <c r="V10" s="529"/>
    </row>
    <row r="11" spans="1:24" ht="22.5" customHeight="1" x14ac:dyDescent="0.25">
      <c r="A11" s="258" t="s">
        <v>262</v>
      </c>
      <c r="B11" s="547" t="s">
        <v>653</v>
      </c>
      <c r="C11" s="548"/>
      <c r="D11" s="549"/>
      <c r="E11" s="557"/>
      <c r="F11" s="557"/>
      <c r="G11" s="557"/>
      <c r="H11" s="557"/>
      <c r="I11" s="557"/>
      <c r="J11" s="557"/>
      <c r="K11" s="557"/>
      <c r="L11" s="557"/>
      <c r="M11" s="528">
        <v>2495.86</v>
      </c>
      <c r="N11" s="558"/>
      <c r="O11" s="558"/>
      <c r="P11" s="558"/>
      <c r="Q11" s="558"/>
      <c r="R11" s="558"/>
      <c r="S11" s="558"/>
      <c r="T11" s="529"/>
      <c r="U11" s="528"/>
      <c r="V11" s="529"/>
    </row>
    <row r="12" spans="1:24" ht="15.6" customHeight="1" x14ac:dyDescent="0.25">
      <c r="A12" s="258" t="s">
        <v>38</v>
      </c>
      <c r="B12" s="547" t="s">
        <v>659</v>
      </c>
      <c r="C12" s="548"/>
      <c r="D12" s="549"/>
      <c r="E12" s="557"/>
      <c r="F12" s="557"/>
      <c r="G12" s="557"/>
      <c r="H12" s="557"/>
      <c r="I12" s="557"/>
      <c r="J12" s="557"/>
      <c r="K12" s="557"/>
      <c r="L12" s="557"/>
      <c r="M12" s="528">
        <v>19245.32</v>
      </c>
      <c r="N12" s="558"/>
      <c r="O12" s="558"/>
      <c r="P12" s="558"/>
      <c r="Q12" s="558"/>
      <c r="R12" s="558"/>
      <c r="S12" s="558"/>
      <c r="T12" s="529"/>
      <c r="U12" s="528"/>
      <c r="V12" s="529"/>
    </row>
    <row r="13" spans="1:24" ht="33" customHeight="1" x14ac:dyDescent="0.25">
      <c r="A13" s="258" t="s">
        <v>40</v>
      </c>
      <c r="B13" s="547" t="s">
        <v>807</v>
      </c>
      <c r="C13" s="548"/>
      <c r="D13" s="549"/>
      <c r="E13" s="559"/>
      <c r="F13" s="560"/>
      <c r="G13" s="560"/>
      <c r="H13" s="560"/>
      <c r="I13" s="560"/>
      <c r="J13" s="560"/>
      <c r="K13" s="560"/>
      <c r="L13" s="561"/>
      <c r="M13" s="528">
        <v>10</v>
      </c>
      <c r="N13" s="558"/>
      <c r="O13" s="558"/>
      <c r="P13" s="558"/>
      <c r="Q13" s="558"/>
      <c r="R13" s="558"/>
      <c r="S13" s="558"/>
      <c r="T13" s="529"/>
      <c r="U13" s="528"/>
      <c r="V13" s="529"/>
    </row>
    <row r="14" spans="1:24" ht="40.5" customHeight="1" x14ac:dyDescent="0.25">
      <c r="A14" s="153">
        <v>5</v>
      </c>
      <c r="B14" s="527" t="s">
        <v>412</v>
      </c>
      <c r="C14" s="527"/>
      <c r="D14" s="527"/>
      <c r="E14" s="527"/>
      <c r="F14" s="527"/>
      <c r="G14" s="527"/>
      <c r="H14" s="527"/>
      <c r="I14" s="527"/>
      <c r="J14" s="527"/>
      <c r="K14" s="527"/>
      <c r="L14" s="527"/>
      <c r="M14" s="527"/>
      <c r="N14" s="527"/>
      <c r="O14" s="527"/>
      <c r="P14" s="527"/>
      <c r="Q14" s="527"/>
      <c r="R14" s="527"/>
      <c r="S14" s="527"/>
      <c r="T14" s="527"/>
      <c r="U14" s="527"/>
      <c r="V14" s="527"/>
      <c r="X14" s="121"/>
    </row>
    <row r="15" spans="1:24" ht="49.5" customHeight="1" x14ac:dyDescent="0.25">
      <c r="A15" s="508" t="s">
        <v>139</v>
      </c>
      <c r="B15" s="508" t="str">
        <f>IF(OR($E$5="Gas Turbine (Open Cycle)",$E$5="Combined Cycle Gas Turbine (CCGT)"),"Modules@@","Units@@")</f>
        <v>Modules@@</v>
      </c>
      <c r="C15" s="508" t="s">
        <v>769</v>
      </c>
      <c r="D15" s="508" t="s">
        <v>130</v>
      </c>
      <c r="E15" s="508" t="s">
        <v>162</v>
      </c>
      <c r="F15" s="530" t="s">
        <v>631</v>
      </c>
      <c r="G15" s="531"/>
      <c r="H15" s="532"/>
      <c r="I15" s="530" t="s">
        <v>29</v>
      </c>
      <c r="J15" s="531"/>
      <c r="K15" s="532"/>
      <c r="L15" s="508" t="s">
        <v>159</v>
      </c>
      <c r="M15" s="508"/>
      <c r="N15" s="508"/>
      <c r="O15" s="508"/>
      <c r="P15" s="508"/>
      <c r="Q15" s="258" t="s">
        <v>329</v>
      </c>
      <c r="R15" s="530" t="s">
        <v>1160</v>
      </c>
      <c r="S15" s="531"/>
      <c r="T15" s="532"/>
      <c r="U15" s="508" t="s">
        <v>522</v>
      </c>
      <c r="V15" s="554" t="s">
        <v>259</v>
      </c>
    </row>
    <row r="16" spans="1:24" ht="66" x14ac:dyDescent="0.25">
      <c r="A16" s="508"/>
      <c r="B16" s="508"/>
      <c r="C16" s="508"/>
      <c r="D16" s="508"/>
      <c r="E16" s="508"/>
      <c r="F16" s="258" t="str">
        <f>IF(OR(E5="Gas Turbine (Open Cycle)",E5="Combined Cycle Gas Turbine (CCGT)"),"Module Efficiency","Boiler Efficiency")</f>
        <v>Module Efficiency</v>
      </c>
      <c r="G16" s="258" t="s">
        <v>346</v>
      </c>
      <c r="H16" s="258" t="str">
        <f>IF(OR(E5="Gas Turbine (Open Cycle)",E5="Combined Cycle Gas Turbine (CCGT)"),"Module Heat Rate@","Unit Heat Rate*")</f>
        <v>Module Heat Rate@</v>
      </c>
      <c r="I16" s="258" t="str">
        <f>IF(OR(E5="Gas Turbine (Open Cycle)",E5="Combined Cycle Gas Turbine (CCGT)"),"Module Efficiency","Boiler Efficiency")</f>
        <v>Module Efficiency</v>
      </c>
      <c r="J16" s="258" t="s">
        <v>346</v>
      </c>
      <c r="K16" s="258" t="str">
        <f>IF(OR(E5="Gas Turbine (Open Cycle)",E5="Combined Cycle Gas Turbine (CCGT)"),"Module Heat Rate","Unit Heat Rate")</f>
        <v>Module Heat Rate</v>
      </c>
      <c r="L16" s="508" t="s">
        <v>326</v>
      </c>
      <c r="M16" s="508"/>
      <c r="N16" s="258" t="s">
        <v>190</v>
      </c>
      <c r="O16" s="258" t="s">
        <v>191</v>
      </c>
      <c r="P16" s="258" t="s">
        <v>194</v>
      </c>
      <c r="Q16" s="258" t="str">
        <f>IF(OR(E5="Gas Turbine (Open Cycle)",E5="Combined Cycle Gas Turbine (CCGT)"),"Module Heat Rate","Turbine Heat Rate")</f>
        <v>Module Heat Rate</v>
      </c>
      <c r="R16" s="258" t="s">
        <v>632</v>
      </c>
      <c r="S16" s="258" t="s">
        <v>402</v>
      </c>
      <c r="T16" s="258" t="s">
        <v>411</v>
      </c>
      <c r="U16" s="508"/>
      <c r="V16" s="555"/>
    </row>
    <row r="17" spans="1:22" x14ac:dyDescent="0.25">
      <c r="A17" s="508"/>
      <c r="B17" s="508"/>
      <c r="C17" s="508"/>
      <c r="D17" s="258" t="s">
        <v>131</v>
      </c>
      <c r="E17" s="258" t="s">
        <v>28</v>
      </c>
      <c r="F17" s="258" t="s">
        <v>62</v>
      </c>
      <c r="G17" s="258" t="s">
        <v>108</v>
      </c>
      <c r="H17" s="258" t="s">
        <v>108</v>
      </c>
      <c r="I17" s="258" t="s">
        <v>62</v>
      </c>
      <c r="J17" s="258" t="s">
        <v>108</v>
      </c>
      <c r="K17" s="258" t="s">
        <v>108</v>
      </c>
      <c r="L17" s="258" t="s">
        <v>189</v>
      </c>
      <c r="M17" s="152" t="s">
        <v>195</v>
      </c>
      <c r="N17" s="264" t="s">
        <v>4</v>
      </c>
      <c r="O17" s="122" t="s">
        <v>12</v>
      </c>
      <c r="P17" s="122" t="s">
        <v>50</v>
      </c>
      <c r="Q17" s="258" t="s">
        <v>108</v>
      </c>
      <c r="R17" s="258" t="s">
        <v>108</v>
      </c>
      <c r="S17" s="258" t="s">
        <v>108</v>
      </c>
      <c r="T17" s="258" t="s">
        <v>108</v>
      </c>
      <c r="U17" s="508"/>
      <c r="V17" s="556"/>
    </row>
    <row r="18" spans="1:22" x14ac:dyDescent="0.25">
      <c r="A18" s="258" t="s">
        <v>30</v>
      </c>
      <c r="B18" s="152" t="str">
        <f>IF(OR($E$5="Gas Turbine (Open Cycle)",$E$5="Combined Cycle Gas Turbine (CCGT)"),"Module1","Unit1")</f>
        <v>Module1</v>
      </c>
      <c r="C18" s="251"/>
      <c r="D18" s="124"/>
      <c r="E18" s="396"/>
      <c r="F18" s="396"/>
      <c r="G18" s="396"/>
      <c r="H18" s="265">
        <f>IFERROR(IF(OR($E$5="Gas Turbine (Open Cycle)",$E$5="Combined Cycle Gas Turbine (CCGT)"), 860*100/F18,G18*100/F18),0)</f>
        <v>0</v>
      </c>
      <c r="I18" s="396"/>
      <c r="J18" s="396"/>
      <c r="K18" s="265">
        <f>IFERROR(IF(OR($E$5="Gas Turbine (Open Cycle)",$E$5="Combined Cycle Gas Turbine (CCGT)"), 860*100/I18,J18*100/I18),0)</f>
        <v>0</v>
      </c>
      <c r="L18" s="364"/>
      <c r="M18" s="396"/>
      <c r="N18" s="365"/>
      <c r="O18" s="365"/>
      <c r="P18" s="365"/>
      <c r="Q18" s="338">
        <f>N18*E18^2-O18*E18+P18</f>
        <v>0</v>
      </c>
      <c r="R18" s="395"/>
      <c r="S18" s="395"/>
      <c r="T18" s="395"/>
      <c r="U18" s="396"/>
      <c r="V18" s="395"/>
    </row>
    <row r="19" spans="1:22" x14ac:dyDescent="0.25">
      <c r="A19" s="258" t="s">
        <v>32</v>
      </c>
      <c r="B19" s="152" t="str">
        <f>IF(OR($E$5="Gas Turbine (Open Cycle)",$E$5="Combined Cycle Gas Turbine (CCGT)"),"Module2","Unit2")</f>
        <v>Module2</v>
      </c>
      <c r="C19" s="251"/>
      <c r="D19" s="124"/>
      <c r="E19" s="396"/>
      <c r="F19" s="396"/>
      <c r="G19" s="396"/>
      <c r="H19" s="376">
        <f t="shared" ref="H19:H32" si="0">IFERROR(IF(OR($E$5="Gas Turbine (Open Cycle)",$E$5="Combined Cycle Gas Turbine (CCGT)"), 860*100/F19,G19*100/F19),0)</f>
        <v>0</v>
      </c>
      <c r="I19" s="396"/>
      <c r="J19" s="396"/>
      <c r="K19" s="265">
        <f t="shared" ref="K19:K32" si="1">IFERROR(IF(OR($E$5="Gas Turbine (Open Cycle)",$E$5="Combined Cycle Gas Turbine (CCGT)"), 860*100/I19,J19*100/I19),0)</f>
        <v>0</v>
      </c>
      <c r="L19" s="364"/>
      <c r="M19" s="396"/>
      <c r="N19" s="365"/>
      <c r="O19" s="365"/>
      <c r="P19" s="365"/>
      <c r="Q19" s="338">
        <f t="shared" ref="Q19:Q32" si="2">N19*E19^2-O19*E19+P19</f>
        <v>0</v>
      </c>
      <c r="R19" s="395"/>
      <c r="S19" s="396"/>
      <c r="T19" s="395"/>
      <c r="U19" s="396"/>
      <c r="V19" s="395"/>
    </row>
    <row r="20" spans="1:22" x14ac:dyDescent="0.25">
      <c r="A20" s="258" t="s">
        <v>34</v>
      </c>
      <c r="B20" s="152" t="str">
        <f>IF(OR($E$5="Gas Turbine (Open Cycle)",$E$5="Combined Cycle Gas Turbine (CCGT)"),"Module3","Unit3")</f>
        <v>Module3</v>
      </c>
      <c r="C20" s="251"/>
      <c r="D20" s="124"/>
      <c r="E20" s="396"/>
      <c r="F20" s="396"/>
      <c r="G20" s="396"/>
      <c r="H20" s="376">
        <f t="shared" si="0"/>
        <v>0</v>
      </c>
      <c r="I20" s="396"/>
      <c r="J20" s="396"/>
      <c r="K20" s="265">
        <f t="shared" si="1"/>
        <v>0</v>
      </c>
      <c r="L20" s="364"/>
      <c r="M20" s="396"/>
      <c r="N20" s="365"/>
      <c r="O20" s="365"/>
      <c r="P20" s="365"/>
      <c r="Q20" s="338">
        <f t="shared" si="2"/>
        <v>0</v>
      </c>
      <c r="R20" s="395"/>
      <c r="S20" s="396"/>
      <c r="T20" s="395"/>
      <c r="U20" s="396"/>
      <c r="V20" s="395"/>
    </row>
    <row r="21" spans="1:22" x14ac:dyDescent="0.25">
      <c r="A21" s="258" t="s">
        <v>36</v>
      </c>
      <c r="B21" s="152" t="str">
        <f>IF(OR($E$5="Gas Turbine (Open Cycle)",$E$5="Combined Cycle Gas Turbine (CCGT)"),"Module4","Unit4")</f>
        <v>Module4</v>
      </c>
      <c r="C21" s="251"/>
      <c r="D21" s="124"/>
      <c r="E21" s="396"/>
      <c r="F21" s="396"/>
      <c r="G21" s="396"/>
      <c r="H21" s="376">
        <f t="shared" si="0"/>
        <v>0</v>
      </c>
      <c r="I21" s="396"/>
      <c r="J21" s="396"/>
      <c r="K21" s="265">
        <f t="shared" si="1"/>
        <v>0</v>
      </c>
      <c r="L21" s="364"/>
      <c r="M21" s="396"/>
      <c r="N21" s="365"/>
      <c r="O21" s="396"/>
      <c r="P21" s="396"/>
      <c r="Q21" s="338">
        <f t="shared" si="2"/>
        <v>0</v>
      </c>
      <c r="R21" s="127"/>
      <c r="S21" s="127"/>
      <c r="T21" s="127"/>
      <c r="U21" s="396"/>
      <c r="V21" s="395"/>
    </row>
    <row r="22" spans="1:22" x14ac:dyDescent="0.25">
      <c r="A22" s="258" t="s">
        <v>38</v>
      </c>
      <c r="B22" s="152" t="str">
        <f>IF(OR($E$5="Gas Turbine (Open Cycle)",$E$5="Combined Cycle Gas Turbine (CCGT)"),"Module5","Unit5")</f>
        <v>Module5</v>
      </c>
      <c r="C22" s="251"/>
      <c r="D22" s="124"/>
      <c r="E22" s="396"/>
      <c r="F22" s="396"/>
      <c r="G22" s="396"/>
      <c r="H22" s="376">
        <f t="shared" si="0"/>
        <v>0</v>
      </c>
      <c r="I22" s="396"/>
      <c r="J22" s="396"/>
      <c r="K22" s="265">
        <f t="shared" si="1"/>
        <v>0</v>
      </c>
      <c r="L22" s="364"/>
      <c r="M22" s="396"/>
      <c r="N22" s="365"/>
      <c r="O22" s="396"/>
      <c r="P22" s="396"/>
      <c r="Q22" s="338">
        <f t="shared" si="2"/>
        <v>0</v>
      </c>
      <c r="R22" s="127"/>
      <c r="S22" s="127"/>
      <c r="T22" s="127"/>
      <c r="U22" s="396"/>
      <c r="V22" s="395"/>
    </row>
    <row r="23" spans="1:22" x14ac:dyDescent="0.25">
      <c r="A23" s="258" t="s">
        <v>40</v>
      </c>
      <c r="B23" s="152" t="str">
        <f>IF(OR($E$5="Gas Turbine (Open Cycle)",$E$5="Combined Cycle Gas Turbine (CCGT)"),"Module6","Unit6")</f>
        <v>Module6</v>
      </c>
      <c r="C23" s="251"/>
      <c r="D23" s="361"/>
      <c r="E23" s="362"/>
      <c r="F23" s="363"/>
      <c r="G23" s="363"/>
      <c r="H23" s="376">
        <f t="shared" si="0"/>
        <v>0</v>
      </c>
      <c r="I23" s="396"/>
      <c r="J23" s="396"/>
      <c r="K23" s="265">
        <f t="shared" si="1"/>
        <v>0</v>
      </c>
      <c r="L23" s="366"/>
      <c r="M23" s="363"/>
      <c r="N23" s="363"/>
      <c r="O23" s="363"/>
      <c r="P23" s="363"/>
      <c r="Q23" s="338">
        <f t="shared" si="2"/>
        <v>0</v>
      </c>
      <c r="R23" s="127"/>
      <c r="S23" s="127"/>
      <c r="T23" s="127"/>
      <c r="U23" s="396"/>
      <c r="V23" s="395"/>
    </row>
    <row r="24" spans="1:22" x14ac:dyDescent="0.25">
      <c r="A24" s="258" t="s">
        <v>42</v>
      </c>
      <c r="B24" s="152" t="str">
        <f>IF(OR($E$5="Gas Turbine (Open Cycle)",$E$5="Combined Cycle Gas Turbine (CCGT)"),"Module7","Unit7")</f>
        <v>Module7</v>
      </c>
      <c r="C24" s="251"/>
      <c r="D24" s="361"/>
      <c r="E24" s="362"/>
      <c r="F24" s="363"/>
      <c r="G24" s="363"/>
      <c r="H24" s="376">
        <f t="shared" si="0"/>
        <v>0</v>
      </c>
      <c r="I24" s="396"/>
      <c r="J24" s="396"/>
      <c r="K24" s="265">
        <f t="shared" si="1"/>
        <v>0</v>
      </c>
      <c r="L24" s="366"/>
      <c r="M24" s="363"/>
      <c r="N24" s="363"/>
      <c r="O24" s="363"/>
      <c r="P24" s="363"/>
      <c r="Q24" s="338">
        <f t="shared" si="2"/>
        <v>0</v>
      </c>
      <c r="R24" s="127"/>
      <c r="S24" s="127"/>
      <c r="T24" s="127"/>
      <c r="U24" s="396"/>
      <c r="V24" s="395"/>
    </row>
    <row r="25" spans="1:22" x14ac:dyDescent="0.25">
      <c r="A25" s="258" t="s">
        <v>44</v>
      </c>
      <c r="B25" s="152" t="str">
        <f>IF(OR($E$5="Gas Turbine (Open Cycle)",$E$5="Combined Cycle Gas Turbine (CCGT)"),"Module8","Unit8")</f>
        <v>Module8</v>
      </c>
      <c r="C25" s="251"/>
      <c r="D25" s="331"/>
      <c r="E25" s="396"/>
      <c r="F25" s="396"/>
      <c r="G25" s="396"/>
      <c r="H25" s="376">
        <f t="shared" si="0"/>
        <v>0</v>
      </c>
      <c r="I25" s="396"/>
      <c r="J25" s="396"/>
      <c r="K25" s="265">
        <f t="shared" si="1"/>
        <v>0</v>
      </c>
      <c r="L25" s="396"/>
      <c r="M25" s="396"/>
      <c r="N25" s="396"/>
      <c r="O25" s="396"/>
      <c r="P25" s="127"/>
      <c r="Q25" s="338">
        <f t="shared" si="2"/>
        <v>0</v>
      </c>
      <c r="R25" s="127"/>
      <c r="S25" s="127"/>
      <c r="T25" s="127"/>
      <c r="U25" s="396"/>
      <c r="V25" s="395"/>
    </row>
    <row r="26" spans="1:22" x14ac:dyDescent="0.25">
      <c r="A26" s="258" t="s">
        <v>46</v>
      </c>
      <c r="B26" s="152" t="str">
        <f>IF(OR($E$5="Gas Turbine (Open Cycle)",$E$5="Combined Cycle Gas Turbine (CCGT)"),"Module9","Unit9")</f>
        <v>Module9</v>
      </c>
      <c r="C26" s="251"/>
      <c r="D26" s="124"/>
      <c r="E26" s="396"/>
      <c r="F26" s="396"/>
      <c r="G26" s="396"/>
      <c r="H26" s="376">
        <f t="shared" si="0"/>
        <v>0</v>
      </c>
      <c r="I26" s="396"/>
      <c r="J26" s="396"/>
      <c r="K26" s="265">
        <f t="shared" si="1"/>
        <v>0</v>
      </c>
      <c r="L26" s="396"/>
      <c r="M26" s="396"/>
      <c r="N26" s="396"/>
      <c r="O26" s="396"/>
      <c r="P26" s="127"/>
      <c r="Q26" s="338">
        <f t="shared" si="2"/>
        <v>0</v>
      </c>
      <c r="R26" s="127"/>
      <c r="S26" s="127"/>
      <c r="T26" s="127"/>
      <c r="U26" s="396"/>
      <c r="V26" s="395"/>
    </row>
    <row r="27" spans="1:22" x14ac:dyDescent="0.25">
      <c r="A27" s="258" t="s">
        <v>48</v>
      </c>
      <c r="B27" s="152" t="str">
        <f>IF(OR($E$5="Gas Turbine (Open Cycle)",$E$5="Combined Cycle Gas Turbine (CCGT)"),"Module10","Unit10")</f>
        <v>Module10</v>
      </c>
      <c r="C27" s="251"/>
      <c r="D27" s="124"/>
      <c r="E27" s="396"/>
      <c r="F27" s="396"/>
      <c r="G27" s="396"/>
      <c r="H27" s="376">
        <f t="shared" si="0"/>
        <v>0</v>
      </c>
      <c r="I27" s="396"/>
      <c r="J27" s="396"/>
      <c r="K27" s="265">
        <f t="shared" si="1"/>
        <v>0</v>
      </c>
      <c r="L27" s="396"/>
      <c r="M27" s="396"/>
      <c r="N27" s="396"/>
      <c r="O27" s="396"/>
      <c r="P27" s="127"/>
      <c r="Q27" s="338">
        <f t="shared" si="2"/>
        <v>0</v>
      </c>
      <c r="R27" s="127"/>
      <c r="S27" s="127"/>
      <c r="T27" s="127"/>
      <c r="U27" s="396"/>
      <c r="V27" s="395"/>
    </row>
    <row r="28" spans="1:22" x14ac:dyDescent="0.25">
      <c r="A28" s="258" t="s">
        <v>278</v>
      </c>
      <c r="B28" s="152" t="str">
        <f>IF(OR($E$5="Gas Turbine (Open Cycle)",$E$5="Combined Cycle Gas Turbine (CCGT)"),"Module11","Unit11")</f>
        <v>Module11</v>
      </c>
      <c r="C28" s="251"/>
      <c r="D28" s="124"/>
      <c r="E28" s="396"/>
      <c r="F28" s="396"/>
      <c r="G28" s="396"/>
      <c r="H28" s="376">
        <f t="shared" si="0"/>
        <v>0</v>
      </c>
      <c r="I28" s="396"/>
      <c r="J28" s="396"/>
      <c r="K28" s="265">
        <f t="shared" si="1"/>
        <v>0</v>
      </c>
      <c r="L28" s="396"/>
      <c r="M28" s="396"/>
      <c r="N28" s="396"/>
      <c r="O28" s="396"/>
      <c r="P28" s="127"/>
      <c r="Q28" s="338">
        <f t="shared" si="2"/>
        <v>0</v>
      </c>
      <c r="R28" s="127"/>
      <c r="S28" s="127"/>
      <c r="T28" s="127"/>
      <c r="U28" s="396"/>
      <c r="V28" s="395"/>
    </row>
    <row r="29" spans="1:22" x14ac:dyDescent="0.25">
      <c r="A29" s="258" t="s">
        <v>279</v>
      </c>
      <c r="B29" s="152" t="str">
        <f>IF(OR($E$5="Gas Turbine (Open Cycle)",$E$5="Combined Cycle Gas Turbine (CCGT)"),"Module12","Unit12")</f>
        <v>Module12</v>
      </c>
      <c r="C29" s="251"/>
      <c r="D29" s="124"/>
      <c r="E29" s="396"/>
      <c r="F29" s="396"/>
      <c r="G29" s="396"/>
      <c r="H29" s="376">
        <f t="shared" si="0"/>
        <v>0</v>
      </c>
      <c r="I29" s="396"/>
      <c r="J29" s="396"/>
      <c r="K29" s="265">
        <f t="shared" si="1"/>
        <v>0</v>
      </c>
      <c r="L29" s="396"/>
      <c r="M29" s="396"/>
      <c r="N29" s="396"/>
      <c r="O29" s="396"/>
      <c r="P29" s="127"/>
      <c r="Q29" s="338">
        <f t="shared" si="2"/>
        <v>0</v>
      </c>
      <c r="R29" s="127"/>
      <c r="S29" s="127"/>
      <c r="T29" s="127"/>
      <c r="U29" s="396"/>
      <c r="V29" s="395"/>
    </row>
    <row r="30" spans="1:22" x14ac:dyDescent="0.25">
      <c r="A30" s="258" t="s">
        <v>512</v>
      </c>
      <c r="B30" s="152" t="str">
        <f>IF(OR($E$5="Gas Turbine (Open Cycle)",$E$5="Combined Cycle Gas Turbine (CCGT)"),"Module13","Unit13")</f>
        <v>Module13</v>
      </c>
      <c r="C30" s="251"/>
      <c r="D30" s="124"/>
      <c r="E30" s="396"/>
      <c r="F30" s="396"/>
      <c r="G30" s="396"/>
      <c r="H30" s="376">
        <f t="shared" si="0"/>
        <v>0</v>
      </c>
      <c r="I30" s="396"/>
      <c r="J30" s="396"/>
      <c r="K30" s="265">
        <f t="shared" si="1"/>
        <v>0</v>
      </c>
      <c r="L30" s="396"/>
      <c r="M30" s="396"/>
      <c r="N30" s="396"/>
      <c r="O30" s="396"/>
      <c r="P30" s="127"/>
      <c r="Q30" s="338">
        <f t="shared" si="2"/>
        <v>0</v>
      </c>
      <c r="R30" s="127"/>
      <c r="S30" s="127"/>
      <c r="T30" s="127"/>
      <c r="U30" s="396"/>
      <c r="V30" s="395"/>
    </row>
    <row r="31" spans="1:22" x14ac:dyDescent="0.25">
      <c r="A31" s="258" t="s">
        <v>513</v>
      </c>
      <c r="B31" s="152" t="str">
        <f>IF(OR($E$5="Gas Turbine (Open Cycle)",$E$5="Combined Cycle Gas Turbine (CCGT)"),"Module14","Unit14")</f>
        <v>Module14</v>
      </c>
      <c r="C31" s="251"/>
      <c r="D31" s="124"/>
      <c r="E31" s="396"/>
      <c r="F31" s="396"/>
      <c r="G31" s="396"/>
      <c r="H31" s="376">
        <f t="shared" si="0"/>
        <v>0</v>
      </c>
      <c r="I31" s="396"/>
      <c r="J31" s="396"/>
      <c r="K31" s="265">
        <f t="shared" si="1"/>
        <v>0</v>
      </c>
      <c r="L31" s="396"/>
      <c r="M31" s="396"/>
      <c r="N31" s="396"/>
      <c r="O31" s="396"/>
      <c r="P31" s="127"/>
      <c r="Q31" s="338">
        <f t="shared" si="2"/>
        <v>0</v>
      </c>
      <c r="R31" s="127"/>
      <c r="S31" s="127"/>
      <c r="T31" s="127"/>
      <c r="U31" s="396"/>
      <c r="V31" s="395"/>
    </row>
    <row r="32" spans="1:22" x14ac:dyDescent="0.25">
      <c r="A32" s="258" t="s">
        <v>1110</v>
      </c>
      <c r="B32" s="152" t="str">
        <f>IF(OR($E$5="Gas Turbine (Open Cycle)",$E$5="Combined Cycle Gas Turbine (CCGT)"),"Module15","Unit15")</f>
        <v>Module15</v>
      </c>
      <c r="C32" s="251"/>
      <c r="D32" s="124"/>
      <c r="E32" s="396"/>
      <c r="F32" s="396"/>
      <c r="G32" s="396"/>
      <c r="H32" s="376">
        <f t="shared" si="0"/>
        <v>0</v>
      </c>
      <c r="I32" s="396"/>
      <c r="J32" s="396"/>
      <c r="K32" s="265">
        <f t="shared" si="1"/>
        <v>0</v>
      </c>
      <c r="L32" s="396"/>
      <c r="M32" s="396"/>
      <c r="N32" s="396"/>
      <c r="O32" s="396"/>
      <c r="P32" s="127"/>
      <c r="Q32" s="338">
        <f t="shared" si="2"/>
        <v>0</v>
      </c>
      <c r="R32" s="127"/>
      <c r="S32" s="127"/>
      <c r="T32" s="127"/>
      <c r="U32" s="396"/>
      <c r="V32" s="395"/>
    </row>
    <row r="33" spans="1:24" x14ac:dyDescent="0.25">
      <c r="A33" s="261">
        <v>5.0999999999999996</v>
      </c>
      <c r="B33" s="509" t="s">
        <v>152</v>
      </c>
      <c r="C33" s="509"/>
      <c r="D33" s="509"/>
      <c r="E33" s="262">
        <f>IFERROR(SUM(E18:E32),0)</f>
        <v>0</v>
      </c>
      <c r="F33" s="265">
        <f>IFERROR(SUMPRODUCT(E18:E32,F18:F32)/SUM(E18:E32),0)</f>
        <v>0</v>
      </c>
      <c r="G33" s="265">
        <f>IFERROR(SUMPRODUCT(G18:G32,E18:E32)/(SUM(E18:E32)),0)</f>
        <v>0</v>
      </c>
      <c r="H33" s="265">
        <f>IFERROR(SUMPRODUCT(H18:H32,E18:E32)/SUM(E18:E32),0)</f>
        <v>0</v>
      </c>
      <c r="I33" s="265">
        <f>IFERROR(SUMPRODUCT(I18:I32,E18:E32)/(SUM(E18:E32)),0)</f>
        <v>0</v>
      </c>
      <c r="J33" s="265">
        <f>IFERROR(SUMPRODUCT(J18:J32,E18:E32)/SUM(E18:E32),0)</f>
        <v>0</v>
      </c>
      <c r="K33" s="265">
        <f>IFERROR(SUMPRODUCT(K18:K32,E18:E32)/SUM(E18:E32),0)</f>
        <v>0</v>
      </c>
      <c r="L33" s="128"/>
      <c r="M33" s="128"/>
      <c r="N33" s="128"/>
      <c r="O33" s="128"/>
      <c r="P33" s="128"/>
      <c r="Q33" s="128"/>
      <c r="R33" s="265">
        <f>IFERROR(SUMPRODUCT(R18:R32,E18:E32)/E33,0)</f>
        <v>0</v>
      </c>
      <c r="S33" s="360">
        <f>IFERROR(SUMPRODUCT(S18:S32,E18:E32)/F33,0)</f>
        <v>0</v>
      </c>
      <c r="T33" s="360">
        <f>IFERROR(SUMPRODUCT(T18:T32,E18:E32)/G33,0)</f>
        <v>0</v>
      </c>
      <c r="U33" s="261"/>
      <c r="V33" s="261"/>
    </row>
    <row r="34" spans="1:24" ht="30" customHeight="1" x14ac:dyDescent="0.25">
      <c r="A34" s="153">
        <v>5.2</v>
      </c>
      <c r="B34" s="527" t="s">
        <v>796</v>
      </c>
      <c r="C34" s="527"/>
      <c r="D34" s="527"/>
      <c r="E34" s="527"/>
      <c r="F34" s="527"/>
      <c r="G34" s="527"/>
      <c r="H34" s="527"/>
      <c r="I34" s="527"/>
      <c r="J34" s="527"/>
      <c r="K34" s="527"/>
      <c r="L34" s="527"/>
      <c r="M34" s="527"/>
      <c r="N34" s="527"/>
      <c r="O34" s="527"/>
      <c r="P34" s="527"/>
      <c r="Q34" s="527"/>
      <c r="R34" s="527"/>
      <c r="S34" s="527"/>
      <c r="T34" s="527"/>
      <c r="U34" s="527"/>
      <c r="V34" s="527"/>
      <c r="X34" s="121"/>
    </row>
    <row r="35" spans="1:24" x14ac:dyDescent="0.25">
      <c r="A35" s="258" t="s">
        <v>30</v>
      </c>
      <c r="B35" s="152" t="str">
        <f>IF(OR($E$5="Gas Turbine (Open Cycle)",$E$5="Combined Cycle Gas Turbine (CCGT)"),"Module1","Unit1")</f>
        <v>Module1</v>
      </c>
      <c r="C35" s="259"/>
      <c r="D35" s="259"/>
      <c r="E35" s="126"/>
      <c r="F35" s="125"/>
      <c r="G35" s="125"/>
      <c r="H35" s="265">
        <f t="shared" ref="H35:H39" si="3">IFERROR(IF(OR($E$5="Gas Turbine (Open Cycle)",$E$5="Combined Cycle Gas Turbine (CCGT)"), 860*100/F35,G35*100/F35),0)</f>
        <v>0</v>
      </c>
      <c r="I35" s="125"/>
      <c r="J35" s="125"/>
      <c r="K35" s="265">
        <f>IFERROR(IF(OR($E$5="Gas Turbine (Open Cycle)",$E$5="Combined Cycle Gas Turbine (CCGT)"), 860*100/I35,J35*100/I35),0)</f>
        <v>0</v>
      </c>
      <c r="L35" s="127"/>
      <c r="M35" s="127"/>
      <c r="N35" s="127"/>
      <c r="O35" s="127"/>
      <c r="P35" s="127"/>
      <c r="Q35" s="127"/>
      <c r="R35" s="125"/>
      <c r="S35" s="125"/>
      <c r="T35" s="125"/>
      <c r="U35" s="354"/>
      <c r="V35" s="353"/>
    </row>
    <row r="36" spans="1:24" x14ac:dyDescent="0.25">
      <c r="A36" s="258" t="s">
        <v>32</v>
      </c>
      <c r="B36" s="152" t="str">
        <f>IF(OR($E$5="Gas Turbine (Open Cycle)",$E$5="Combined Cycle Gas Turbine (CCGT)"),"Module2","Unit2")</f>
        <v>Module2</v>
      </c>
      <c r="C36" s="259"/>
      <c r="D36" s="259"/>
      <c r="E36" s="126"/>
      <c r="F36" s="125"/>
      <c r="G36" s="125"/>
      <c r="H36" s="265">
        <f t="shared" si="3"/>
        <v>0</v>
      </c>
      <c r="I36" s="125"/>
      <c r="J36" s="125"/>
      <c r="K36" s="265">
        <f t="shared" ref="K36:K39" si="4">IFERROR(IF(OR($E$5="Gas Turbine (Open Cycle)",$E$5="Combined Cycle Gas Turbine (CCGT)"), 860*100/I36,J36*100/I36),0)</f>
        <v>0</v>
      </c>
      <c r="L36" s="127"/>
      <c r="M36" s="127"/>
      <c r="N36" s="127"/>
      <c r="O36" s="127"/>
      <c r="P36" s="127"/>
      <c r="Q36" s="127"/>
      <c r="R36" s="125"/>
      <c r="S36" s="125"/>
      <c r="T36" s="125"/>
      <c r="U36" s="354"/>
      <c r="V36" s="353"/>
    </row>
    <row r="37" spans="1:24" x14ac:dyDescent="0.25">
      <c r="A37" s="258" t="s">
        <v>34</v>
      </c>
      <c r="B37" s="152" t="str">
        <f>IF(OR($E$5="Gas Turbine (Open Cycle)",$E$5="Combined Cycle Gas Turbine (CCGT)"),"Module3","Unit3")</f>
        <v>Module3</v>
      </c>
      <c r="C37" s="259"/>
      <c r="D37" s="259"/>
      <c r="E37" s="126"/>
      <c r="F37" s="125"/>
      <c r="G37" s="125"/>
      <c r="H37" s="265">
        <f t="shared" si="3"/>
        <v>0</v>
      </c>
      <c r="I37" s="125"/>
      <c r="J37" s="125"/>
      <c r="K37" s="265">
        <f t="shared" si="4"/>
        <v>0</v>
      </c>
      <c r="L37" s="127"/>
      <c r="M37" s="127"/>
      <c r="N37" s="127"/>
      <c r="O37" s="127"/>
      <c r="P37" s="127"/>
      <c r="Q37" s="127"/>
      <c r="R37" s="125"/>
      <c r="S37" s="125"/>
      <c r="T37" s="125"/>
      <c r="U37" s="354"/>
      <c r="V37" s="353"/>
    </row>
    <row r="38" spans="1:24" x14ac:dyDescent="0.25">
      <c r="A38" s="258" t="s">
        <v>36</v>
      </c>
      <c r="B38" s="152" t="str">
        <f>IF(OR($E$5="Gas Turbine (Open Cycle)",$E$5="Combined Cycle Gas Turbine (CCGT)"),"Module4","Unit4")</f>
        <v>Module4</v>
      </c>
      <c r="C38" s="259"/>
      <c r="D38" s="259"/>
      <c r="E38" s="126"/>
      <c r="F38" s="125"/>
      <c r="G38" s="125"/>
      <c r="H38" s="265">
        <f t="shared" si="3"/>
        <v>0</v>
      </c>
      <c r="I38" s="125"/>
      <c r="J38" s="125"/>
      <c r="K38" s="265">
        <f t="shared" si="4"/>
        <v>0</v>
      </c>
      <c r="L38" s="127"/>
      <c r="M38" s="127"/>
      <c r="N38" s="127"/>
      <c r="O38" s="127"/>
      <c r="P38" s="127"/>
      <c r="Q38" s="127"/>
      <c r="R38" s="125"/>
      <c r="S38" s="125"/>
      <c r="T38" s="125"/>
      <c r="U38" s="354"/>
      <c r="V38" s="353"/>
    </row>
    <row r="39" spans="1:24" x14ac:dyDescent="0.25">
      <c r="A39" s="258" t="s">
        <v>38</v>
      </c>
      <c r="B39" s="152" t="str">
        <f>IF(OR($E$5="Gas Turbine (Open Cycle)",$E$5="Combined Cycle Gas Turbine (CCGT)"),"Module5","Unit5")</f>
        <v>Module5</v>
      </c>
      <c r="C39" s="259"/>
      <c r="D39" s="259"/>
      <c r="E39" s="126"/>
      <c r="F39" s="125"/>
      <c r="G39" s="125"/>
      <c r="H39" s="265">
        <f t="shared" si="3"/>
        <v>0</v>
      </c>
      <c r="I39" s="125"/>
      <c r="J39" s="125"/>
      <c r="K39" s="265">
        <f t="shared" si="4"/>
        <v>0</v>
      </c>
      <c r="L39" s="127"/>
      <c r="M39" s="127"/>
      <c r="N39" s="127"/>
      <c r="O39" s="127"/>
      <c r="P39" s="127"/>
      <c r="Q39" s="127"/>
      <c r="R39" s="125"/>
      <c r="S39" s="125"/>
      <c r="T39" s="125"/>
      <c r="U39" s="354"/>
      <c r="V39" s="353"/>
    </row>
    <row r="40" spans="1:24" x14ac:dyDescent="0.25">
      <c r="A40" s="260"/>
      <c r="B40" s="260"/>
      <c r="C40" s="259"/>
      <c r="D40" s="259"/>
      <c r="E40" s="126"/>
      <c r="F40" s="125"/>
      <c r="G40" s="125"/>
      <c r="H40" s="179"/>
      <c r="I40" s="125"/>
      <c r="J40" s="125"/>
      <c r="K40" s="179"/>
      <c r="L40" s="127"/>
      <c r="M40" s="127"/>
      <c r="N40" s="127"/>
      <c r="O40" s="127"/>
      <c r="P40" s="127"/>
      <c r="Q40" s="127"/>
      <c r="R40" s="125"/>
      <c r="S40" s="125"/>
      <c r="T40" s="125"/>
      <c r="U40" s="353"/>
      <c r="V40" s="353"/>
    </row>
    <row r="41" spans="1:24" x14ac:dyDescent="0.25">
      <c r="A41" s="129">
        <v>5.3</v>
      </c>
      <c r="B41" s="565" t="s">
        <v>266</v>
      </c>
      <c r="C41" s="565"/>
      <c r="D41" s="565"/>
      <c r="E41" s="565"/>
      <c r="F41" s="565"/>
      <c r="G41" s="565"/>
      <c r="H41" s="565"/>
      <c r="I41" s="565"/>
      <c r="J41" s="565"/>
      <c r="K41" s="565"/>
      <c r="L41" s="565"/>
      <c r="M41" s="565"/>
      <c r="N41" s="565"/>
      <c r="O41" s="565"/>
      <c r="P41" s="565"/>
      <c r="Q41" s="565"/>
      <c r="R41" s="565"/>
      <c r="S41" s="565"/>
      <c r="T41" s="565"/>
      <c r="U41" s="565"/>
      <c r="V41" s="565"/>
    </row>
    <row r="42" spans="1:24" ht="27.75" customHeight="1" x14ac:dyDescent="0.25">
      <c r="A42" s="260" t="s">
        <v>30</v>
      </c>
      <c r="B42" s="540" t="s">
        <v>892</v>
      </c>
      <c r="C42" s="540"/>
      <c r="D42" s="540"/>
      <c r="E42" s="540"/>
      <c r="F42" s="540"/>
      <c r="G42" s="540"/>
      <c r="H42" s="540"/>
      <c r="I42" s="540"/>
      <c r="J42" s="540"/>
      <c r="K42" s="540"/>
      <c r="L42" s="540"/>
      <c r="M42" s="540"/>
      <c r="N42" s="540"/>
      <c r="O42" s="540"/>
      <c r="P42" s="540"/>
      <c r="Q42" s="540"/>
      <c r="R42" s="540"/>
      <c r="S42" s="540"/>
      <c r="T42" s="540"/>
      <c r="U42" s="540"/>
      <c r="V42" s="540"/>
    </row>
    <row r="43" spans="1:24" x14ac:dyDescent="0.25">
      <c r="A43" s="260" t="s">
        <v>32</v>
      </c>
      <c r="B43" s="540" t="s">
        <v>890</v>
      </c>
      <c r="C43" s="540"/>
      <c r="D43" s="540"/>
      <c r="E43" s="540"/>
      <c r="F43" s="540"/>
      <c r="G43" s="540"/>
      <c r="H43" s="540"/>
      <c r="I43" s="540"/>
      <c r="J43" s="540"/>
      <c r="K43" s="540"/>
      <c r="L43" s="540"/>
      <c r="M43" s="540"/>
      <c r="N43" s="540"/>
      <c r="O43" s="540"/>
      <c r="P43" s="540"/>
      <c r="Q43" s="540"/>
      <c r="R43" s="540"/>
      <c r="S43" s="540"/>
      <c r="T43" s="540"/>
      <c r="U43" s="540"/>
      <c r="V43" s="540"/>
    </row>
    <row r="44" spans="1:24" x14ac:dyDescent="0.25">
      <c r="A44" s="260" t="s">
        <v>77</v>
      </c>
      <c r="B44" s="540" t="s">
        <v>330</v>
      </c>
      <c r="C44" s="540"/>
      <c r="D44" s="540"/>
      <c r="E44" s="540"/>
      <c r="F44" s="540"/>
      <c r="G44" s="540"/>
      <c r="H44" s="540"/>
      <c r="I44" s="540"/>
      <c r="J44" s="540"/>
      <c r="K44" s="540"/>
      <c r="L44" s="540"/>
      <c r="M44" s="540"/>
      <c r="N44" s="540"/>
      <c r="O44" s="540"/>
      <c r="P44" s="540"/>
      <c r="Q44" s="540"/>
      <c r="R44" s="540"/>
      <c r="S44" s="540"/>
      <c r="T44" s="540"/>
      <c r="U44" s="540"/>
      <c r="V44" s="540"/>
    </row>
    <row r="45" spans="1:24" x14ac:dyDescent="0.25">
      <c r="A45" s="260" t="s">
        <v>262</v>
      </c>
      <c r="B45" s="525" t="s">
        <v>643</v>
      </c>
      <c r="C45" s="525"/>
      <c r="D45" s="540"/>
      <c r="E45" s="540"/>
      <c r="F45" s="540"/>
      <c r="G45" s="540"/>
      <c r="H45" s="540"/>
      <c r="I45" s="540"/>
      <c r="J45" s="540"/>
      <c r="K45" s="540"/>
      <c r="L45" s="540"/>
      <c r="M45" s="540"/>
      <c r="N45" s="540"/>
      <c r="O45" s="540"/>
      <c r="P45" s="540"/>
      <c r="Q45" s="540"/>
      <c r="R45" s="540"/>
      <c r="S45" s="540"/>
      <c r="T45" s="540"/>
      <c r="U45" s="540"/>
      <c r="V45" s="540"/>
    </row>
    <row r="46" spans="1:24" x14ac:dyDescent="0.25">
      <c r="A46" s="260" t="s">
        <v>38</v>
      </c>
      <c r="B46" s="525" t="s">
        <v>331</v>
      </c>
      <c r="C46" s="525"/>
      <c r="D46" s="540"/>
      <c r="E46" s="540"/>
      <c r="F46" s="540"/>
      <c r="G46" s="540"/>
      <c r="H46" s="540"/>
      <c r="I46" s="540"/>
      <c r="J46" s="540"/>
      <c r="K46" s="540"/>
      <c r="L46" s="540"/>
      <c r="M46" s="540"/>
      <c r="N46" s="540"/>
      <c r="O46" s="540"/>
      <c r="P46" s="540"/>
      <c r="Q46" s="540"/>
      <c r="R46" s="540"/>
      <c r="S46" s="540"/>
      <c r="T46" s="540"/>
      <c r="U46" s="540"/>
      <c r="V46" s="540"/>
    </row>
    <row r="47" spans="1:24" x14ac:dyDescent="0.25">
      <c r="A47" s="260" t="s">
        <v>40</v>
      </c>
      <c r="B47" s="525" t="s">
        <v>798</v>
      </c>
      <c r="C47" s="525"/>
      <c r="D47" s="540"/>
      <c r="E47" s="540"/>
      <c r="F47" s="540"/>
      <c r="G47" s="540"/>
      <c r="H47" s="540"/>
      <c r="I47" s="540"/>
      <c r="J47" s="540"/>
      <c r="K47" s="540"/>
      <c r="L47" s="540"/>
      <c r="M47" s="540"/>
      <c r="N47" s="540"/>
      <c r="O47" s="540"/>
      <c r="P47" s="540"/>
      <c r="Q47" s="540"/>
      <c r="R47" s="540"/>
      <c r="S47" s="540"/>
      <c r="T47" s="540"/>
      <c r="U47" s="540"/>
      <c r="V47" s="540"/>
    </row>
    <row r="48" spans="1:24" x14ac:dyDescent="0.25">
      <c r="A48" s="153">
        <v>6</v>
      </c>
      <c r="B48" s="527" t="s">
        <v>332</v>
      </c>
      <c r="C48" s="527"/>
      <c r="D48" s="527"/>
      <c r="E48" s="527"/>
      <c r="F48" s="527"/>
      <c r="G48" s="527"/>
      <c r="H48" s="527"/>
      <c r="I48" s="527"/>
      <c r="J48" s="527"/>
      <c r="K48" s="527"/>
      <c r="L48" s="527"/>
      <c r="M48" s="527"/>
      <c r="N48" s="527"/>
      <c r="O48" s="527"/>
      <c r="P48" s="527"/>
      <c r="Q48" s="527"/>
      <c r="R48" s="527"/>
      <c r="S48" s="527"/>
      <c r="T48" s="527"/>
      <c r="U48" s="527"/>
      <c r="V48" s="527"/>
    </row>
    <row r="49" spans="1:22" x14ac:dyDescent="0.25">
      <c r="A49" s="508" t="s">
        <v>139</v>
      </c>
      <c r="B49" s="508" t="str">
        <f>IF(OR($E$5="Gas Turbine (Open Cycle)",$E$5="Combined Cycle Gas Turbine (CCGT)"),"Modules","Units")</f>
        <v>Modules</v>
      </c>
      <c r="C49" s="508"/>
      <c r="D49" s="508"/>
      <c r="E49" s="508" t="str">
        <f>E7</f>
        <v>Current/ Assessment/ Target Year (20.... 20....)</v>
      </c>
      <c r="F49" s="508"/>
      <c r="G49" s="508"/>
      <c r="H49" s="508"/>
      <c r="I49" s="508"/>
      <c r="J49" s="508"/>
      <c r="K49" s="508"/>
      <c r="L49" s="508"/>
      <c r="M49" s="508" t="str">
        <f>M7</f>
        <v>Baseline Year/ Previous Year (20.... 20....)</v>
      </c>
      <c r="N49" s="508"/>
      <c r="O49" s="508"/>
      <c r="P49" s="508"/>
      <c r="Q49" s="508"/>
      <c r="R49" s="508"/>
      <c r="S49" s="508"/>
      <c r="T49" s="508"/>
      <c r="U49" s="508" t="s">
        <v>259</v>
      </c>
      <c r="V49" s="508"/>
    </row>
    <row r="50" spans="1:22" ht="37.5" customHeight="1" x14ac:dyDescent="0.25">
      <c r="A50" s="508"/>
      <c r="B50" s="508"/>
      <c r="C50" s="508"/>
      <c r="D50" s="508"/>
      <c r="E50" s="508" t="s">
        <v>323</v>
      </c>
      <c r="F50" s="508"/>
      <c r="G50" s="508" t="s">
        <v>393</v>
      </c>
      <c r="H50" s="508"/>
      <c r="I50" s="508" t="s">
        <v>126</v>
      </c>
      <c r="J50" s="508"/>
      <c r="K50" s="508" t="str">
        <f>IF(OR(E5="Gas Turbine (Open Cycle)",E5="Combined Cycle Gas Turbine (CCGT)"),"Module Heat Rate ##","Unit Gross Heat Rate##")</f>
        <v>Module Heat Rate ##</v>
      </c>
      <c r="L50" s="508"/>
      <c r="M50" s="508" t="s">
        <v>125</v>
      </c>
      <c r="N50" s="508"/>
      <c r="O50" s="508" t="s">
        <v>393</v>
      </c>
      <c r="P50" s="508"/>
      <c r="Q50" s="508" t="s">
        <v>132</v>
      </c>
      <c r="R50" s="508"/>
      <c r="S50" s="508" t="str">
        <f>IF(OR(E5="Gas Turbine (Open Cycle)",E5="Combined Cycle Gas Turbine (CCGT)"),"Module Heat Rate ##","Unit Gross Heat Rate ##")</f>
        <v>Module Heat Rate ##</v>
      </c>
      <c r="T50" s="508"/>
      <c r="U50" s="508"/>
      <c r="V50" s="508"/>
    </row>
    <row r="51" spans="1:22" ht="25.5" customHeight="1" x14ac:dyDescent="0.25">
      <c r="A51" s="508"/>
      <c r="B51" s="508"/>
      <c r="C51" s="508"/>
      <c r="D51" s="508"/>
      <c r="E51" s="508" t="s">
        <v>28</v>
      </c>
      <c r="F51" s="508"/>
      <c r="G51" s="508" t="s">
        <v>62</v>
      </c>
      <c r="H51" s="508"/>
      <c r="I51" s="508" t="s">
        <v>91</v>
      </c>
      <c r="J51" s="508"/>
      <c r="K51" s="508" t="s">
        <v>108</v>
      </c>
      <c r="L51" s="508"/>
      <c r="M51" s="508" t="s">
        <v>28</v>
      </c>
      <c r="N51" s="508"/>
      <c r="O51" s="508" t="s">
        <v>62</v>
      </c>
      <c r="P51" s="508"/>
      <c r="Q51" s="508" t="s">
        <v>91</v>
      </c>
      <c r="R51" s="508"/>
      <c r="S51" s="508" t="s">
        <v>108</v>
      </c>
      <c r="T51" s="508"/>
      <c r="U51" s="508"/>
      <c r="V51" s="508"/>
    </row>
    <row r="52" spans="1:22" ht="16.5" customHeight="1" x14ac:dyDescent="0.3">
      <c r="A52" s="258" t="s">
        <v>30</v>
      </c>
      <c r="B52" s="536" t="str">
        <f>B18</f>
        <v>Module1</v>
      </c>
      <c r="C52" s="536"/>
      <c r="D52" s="536"/>
      <c r="E52" s="497"/>
      <c r="F52" s="497"/>
      <c r="G52" s="496"/>
      <c r="H52" s="496"/>
      <c r="I52" s="496"/>
      <c r="J52" s="496"/>
      <c r="K52" s="496"/>
      <c r="L52" s="496"/>
      <c r="M52" s="496"/>
      <c r="N52" s="496"/>
      <c r="O52" s="496"/>
      <c r="P52" s="496"/>
      <c r="Q52" s="496"/>
      <c r="R52" s="496"/>
      <c r="S52" s="496"/>
      <c r="T52" s="496"/>
      <c r="U52" s="580"/>
      <c r="V52" s="581"/>
    </row>
    <row r="53" spans="1:22" ht="16.5" customHeight="1" x14ac:dyDescent="0.3">
      <c r="A53" s="258" t="s">
        <v>32</v>
      </c>
      <c r="B53" s="536" t="str">
        <f t="shared" ref="B53:B66" si="5">B19</f>
        <v>Module2</v>
      </c>
      <c r="C53" s="536"/>
      <c r="D53" s="536"/>
      <c r="E53" s="497"/>
      <c r="F53" s="497"/>
      <c r="G53" s="496"/>
      <c r="H53" s="496"/>
      <c r="I53" s="496"/>
      <c r="J53" s="496"/>
      <c r="K53" s="496"/>
      <c r="L53" s="496"/>
      <c r="M53" s="496"/>
      <c r="N53" s="496"/>
      <c r="O53" s="496"/>
      <c r="P53" s="496"/>
      <c r="Q53" s="496"/>
      <c r="R53" s="496"/>
      <c r="S53" s="496"/>
      <c r="T53" s="496"/>
      <c r="U53" s="580"/>
      <c r="V53" s="581"/>
    </row>
    <row r="54" spans="1:22" ht="16.5" customHeight="1" x14ac:dyDescent="0.3">
      <c r="A54" s="258" t="s">
        <v>34</v>
      </c>
      <c r="B54" s="536" t="str">
        <f t="shared" si="5"/>
        <v>Module3</v>
      </c>
      <c r="C54" s="536"/>
      <c r="D54" s="536"/>
      <c r="E54" s="497"/>
      <c r="F54" s="497"/>
      <c r="G54" s="496"/>
      <c r="H54" s="496"/>
      <c r="I54" s="496"/>
      <c r="J54" s="496"/>
      <c r="K54" s="496"/>
      <c r="L54" s="496"/>
      <c r="M54" s="496"/>
      <c r="N54" s="496"/>
      <c r="O54" s="496"/>
      <c r="P54" s="496"/>
      <c r="Q54" s="497"/>
      <c r="R54" s="497"/>
      <c r="S54" s="496"/>
      <c r="T54" s="496"/>
      <c r="U54" s="580"/>
      <c r="V54" s="581"/>
    </row>
    <row r="55" spans="1:22" ht="16.5" customHeight="1" x14ac:dyDescent="0.3">
      <c r="A55" s="258" t="s">
        <v>36</v>
      </c>
      <c r="B55" s="536" t="str">
        <f t="shared" si="5"/>
        <v>Module4</v>
      </c>
      <c r="C55" s="536"/>
      <c r="D55" s="536"/>
      <c r="E55" s="497"/>
      <c r="F55" s="497"/>
      <c r="G55" s="496"/>
      <c r="H55" s="496"/>
      <c r="I55" s="496"/>
      <c r="J55" s="496"/>
      <c r="K55" s="496"/>
      <c r="L55" s="496"/>
      <c r="M55" s="496"/>
      <c r="N55" s="496"/>
      <c r="O55" s="496"/>
      <c r="P55" s="496"/>
      <c r="Q55" s="497"/>
      <c r="R55" s="497"/>
      <c r="S55" s="496"/>
      <c r="T55" s="496"/>
      <c r="U55" s="580"/>
      <c r="V55" s="581"/>
    </row>
    <row r="56" spans="1:22" ht="16.5" customHeight="1" x14ac:dyDescent="0.3">
      <c r="A56" s="258" t="s">
        <v>38</v>
      </c>
      <c r="B56" s="536" t="str">
        <f t="shared" si="5"/>
        <v>Module5</v>
      </c>
      <c r="C56" s="536"/>
      <c r="D56" s="536"/>
      <c r="E56" s="497"/>
      <c r="F56" s="497"/>
      <c r="G56" s="496"/>
      <c r="H56" s="496"/>
      <c r="I56" s="496"/>
      <c r="J56" s="496"/>
      <c r="K56" s="496"/>
      <c r="L56" s="496"/>
      <c r="M56" s="496"/>
      <c r="N56" s="496"/>
      <c r="O56" s="496"/>
      <c r="P56" s="496"/>
      <c r="Q56" s="497"/>
      <c r="R56" s="497"/>
      <c r="S56" s="496"/>
      <c r="T56" s="496"/>
      <c r="U56" s="580"/>
      <c r="V56" s="581"/>
    </row>
    <row r="57" spans="1:22" x14ac:dyDescent="0.3">
      <c r="A57" s="258" t="s">
        <v>40</v>
      </c>
      <c r="B57" s="536" t="str">
        <f t="shared" si="5"/>
        <v>Module6</v>
      </c>
      <c r="C57" s="536"/>
      <c r="D57" s="536"/>
      <c r="E57" s="497"/>
      <c r="F57" s="497"/>
      <c r="G57" s="496"/>
      <c r="H57" s="496"/>
      <c r="I57" s="496"/>
      <c r="J57" s="496"/>
      <c r="K57" s="496"/>
      <c r="L57" s="496"/>
      <c r="M57" s="496"/>
      <c r="N57" s="496"/>
      <c r="O57" s="496"/>
      <c r="P57" s="496"/>
      <c r="Q57" s="497"/>
      <c r="R57" s="497"/>
      <c r="S57" s="496"/>
      <c r="T57" s="496"/>
      <c r="U57" s="496"/>
      <c r="V57" s="496"/>
    </row>
    <row r="58" spans="1:22" x14ac:dyDescent="0.3">
      <c r="A58" s="258" t="s">
        <v>42</v>
      </c>
      <c r="B58" s="536" t="str">
        <f t="shared" si="5"/>
        <v>Module7</v>
      </c>
      <c r="C58" s="536"/>
      <c r="D58" s="536"/>
      <c r="E58" s="497"/>
      <c r="F58" s="497"/>
      <c r="G58" s="496"/>
      <c r="H58" s="496"/>
      <c r="I58" s="496"/>
      <c r="J58" s="496"/>
      <c r="K58" s="496"/>
      <c r="L58" s="496"/>
      <c r="M58" s="496"/>
      <c r="N58" s="496"/>
      <c r="O58" s="496"/>
      <c r="P58" s="496"/>
      <c r="Q58" s="497"/>
      <c r="R58" s="497"/>
      <c r="S58" s="496"/>
      <c r="T58" s="496"/>
      <c r="U58" s="496"/>
      <c r="V58" s="496"/>
    </row>
    <row r="59" spans="1:22" x14ac:dyDescent="0.3">
      <c r="A59" s="258" t="s">
        <v>44</v>
      </c>
      <c r="B59" s="536" t="str">
        <f t="shared" si="5"/>
        <v>Module8</v>
      </c>
      <c r="C59" s="536"/>
      <c r="D59" s="536"/>
      <c r="E59" s="497"/>
      <c r="F59" s="497"/>
      <c r="G59" s="496"/>
      <c r="H59" s="496"/>
      <c r="I59" s="496"/>
      <c r="J59" s="496"/>
      <c r="K59" s="496"/>
      <c r="L59" s="496"/>
      <c r="M59" s="496"/>
      <c r="N59" s="496"/>
      <c r="O59" s="496"/>
      <c r="P59" s="496"/>
      <c r="Q59" s="497"/>
      <c r="R59" s="497"/>
      <c r="S59" s="550"/>
      <c r="T59" s="551"/>
      <c r="U59" s="496"/>
      <c r="V59" s="496"/>
    </row>
    <row r="60" spans="1:22" x14ac:dyDescent="0.3">
      <c r="A60" s="258" t="s">
        <v>46</v>
      </c>
      <c r="B60" s="536" t="str">
        <f t="shared" si="5"/>
        <v>Module9</v>
      </c>
      <c r="C60" s="536"/>
      <c r="D60" s="536"/>
      <c r="E60" s="497"/>
      <c r="F60" s="497"/>
      <c r="G60" s="496"/>
      <c r="H60" s="496"/>
      <c r="I60" s="496"/>
      <c r="J60" s="496"/>
      <c r="K60" s="496"/>
      <c r="L60" s="496"/>
      <c r="M60" s="496"/>
      <c r="N60" s="496"/>
      <c r="O60" s="496"/>
      <c r="P60" s="496"/>
      <c r="Q60" s="497"/>
      <c r="R60" s="497"/>
      <c r="S60" s="550"/>
      <c r="T60" s="551"/>
      <c r="U60" s="496"/>
      <c r="V60" s="496"/>
    </row>
    <row r="61" spans="1:22" x14ac:dyDescent="0.3">
      <c r="A61" s="258" t="s">
        <v>48</v>
      </c>
      <c r="B61" s="536" t="str">
        <f t="shared" si="5"/>
        <v>Module10</v>
      </c>
      <c r="C61" s="536"/>
      <c r="D61" s="536"/>
      <c r="E61" s="497"/>
      <c r="F61" s="497"/>
      <c r="G61" s="496"/>
      <c r="H61" s="496"/>
      <c r="I61" s="496"/>
      <c r="J61" s="496"/>
      <c r="K61" s="496"/>
      <c r="L61" s="496"/>
      <c r="M61" s="496"/>
      <c r="N61" s="496"/>
      <c r="O61" s="496"/>
      <c r="P61" s="496"/>
      <c r="Q61" s="497"/>
      <c r="R61" s="497"/>
      <c r="S61" s="550"/>
      <c r="T61" s="551"/>
      <c r="U61" s="496"/>
      <c r="V61" s="496"/>
    </row>
    <row r="62" spans="1:22" x14ac:dyDescent="0.3">
      <c r="A62" s="258" t="s">
        <v>278</v>
      </c>
      <c r="B62" s="536" t="str">
        <f t="shared" si="5"/>
        <v>Module11</v>
      </c>
      <c r="C62" s="536"/>
      <c r="D62" s="536"/>
      <c r="E62" s="497"/>
      <c r="F62" s="497"/>
      <c r="G62" s="496"/>
      <c r="H62" s="496"/>
      <c r="I62" s="496"/>
      <c r="J62" s="496"/>
      <c r="K62" s="496"/>
      <c r="L62" s="496"/>
      <c r="M62" s="496"/>
      <c r="N62" s="496"/>
      <c r="O62" s="496"/>
      <c r="P62" s="496"/>
      <c r="Q62" s="497"/>
      <c r="R62" s="497"/>
      <c r="S62" s="550"/>
      <c r="T62" s="551"/>
      <c r="U62" s="496"/>
      <c r="V62" s="496"/>
    </row>
    <row r="63" spans="1:22" x14ac:dyDescent="0.3">
      <c r="A63" s="258" t="s">
        <v>279</v>
      </c>
      <c r="B63" s="536" t="str">
        <f t="shared" si="5"/>
        <v>Module12</v>
      </c>
      <c r="C63" s="536"/>
      <c r="D63" s="536"/>
      <c r="E63" s="497"/>
      <c r="F63" s="497"/>
      <c r="G63" s="496"/>
      <c r="H63" s="496"/>
      <c r="I63" s="496"/>
      <c r="J63" s="496"/>
      <c r="K63" s="496"/>
      <c r="L63" s="496"/>
      <c r="M63" s="496"/>
      <c r="N63" s="496"/>
      <c r="O63" s="496"/>
      <c r="P63" s="496"/>
      <c r="Q63" s="497"/>
      <c r="R63" s="497"/>
      <c r="S63" s="550"/>
      <c r="T63" s="551"/>
      <c r="U63" s="496"/>
      <c r="V63" s="496"/>
    </row>
    <row r="64" spans="1:22" x14ac:dyDescent="0.3">
      <c r="A64" s="258" t="s">
        <v>512</v>
      </c>
      <c r="B64" s="536" t="str">
        <f t="shared" si="5"/>
        <v>Module13</v>
      </c>
      <c r="C64" s="536"/>
      <c r="D64" s="536"/>
      <c r="E64" s="497"/>
      <c r="F64" s="497"/>
      <c r="G64" s="496"/>
      <c r="H64" s="496"/>
      <c r="I64" s="496"/>
      <c r="J64" s="496"/>
      <c r="K64" s="496"/>
      <c r="L64" s="496"/>
      <c r="M64" s="496"/>
      <c r="N64" s="496"/>
      <c r="O64" s="496"/>
      <c r="P64" s="496"/>
      <c r="Q64" s="497"/>
      <c r="R64" s="497"/>
      <c r="S64" s="550"/>
      <c r="T64" s="551"/>
      <c r="U64" s="496"/>
      <c r="V64" s="496"/>
    </row>
    <row r="65" spans="1:22" x14ac:dyDescent="0.3">
      <c r="A65" s="258" t="s">
        <v>513</v>
      </c>
      <c r="B65" s="536" t="str">
        <f t="shared" si="5"/>
        <v>Module14</v>
      </c>
      <c r="C65" s="536"/>
      <c r="D65" s="536"/>
      <c r="E65" s="497"/>
      <c r="F65" s="497"/>
      <c r="G65" s="496"/>
      <c r="H65" s="496"/>
      <c r="I65" s="496"/>
      <c r="J65" s="496"/>
      <c r="K65" s="496"/>
      <c r="L65" s="496"/>
      <c r="M65" s="496"/>
      <c r="N65" s="496"/>
      <c r="O65" s="496"/>
      <c r="P65" s="496"/>
      <c r="Q65" s="497"/>
      <c r="R65" s="497"/>
      <c r="S65" s="550"/>
      <c r="T65" s="551"/>
      <c r="U65" s="496"/>
      <c r="V65" s="496"/>
    </row>
    <row r="66" spans="1:22" x14ac:dyDescent="0.3">
      <c r="A66" s="258" t="s">
        <v>1110</v>
      </c>
      <c r="B66" s="536" t="str">
        <f t="shared" si="5"/>
        <v>Module15</v>
      </c>
      <c r="C66" s="536"/>
      <c r="D66" s="536"/>
      <c r="E66" s="528"/>
      <c r="F66" s="529"/>
      <c r="G66" s="550"/>
      <c r="H66" s="551"/>
      <c r="I66" s="550"/>
      <c r="J66" s="551"/>
      <c r="K66" s="550"/>
      <c r="L66" s="551"/>
      <c r="M66" s="496"/>
      <c r="N66" s="496"/>
      <c r="O66" s="496"/>
      <c r="P66" s="496"/>
      <c r="Q66" s="497"/>
      <c r="R66" s="497"/>
      <c r="S66" s="550"/>
      <c r="T66" s="551"/>
      <c r="U66" s="496"/>
      <c r="V66" s="496"/>
    </row>
    <row r="67" spans="1:22" s="130" customFormat="1" x14ac:dyDescent="0.25">
      <c r="A67" s="261">
        <v>6.1</v>
      </c>
      <c r="B67" s="509" t="s">
        <v>148</v>
      </c>
      <c r="C67" s="509"/>
      <c r="D67" s="509"/>
      <c r="E67" s="509">
        <f>SUM(E52:F66)</f>
        <v>0</v>
      </c>
      <c r="F67" s="509"/>
      <c r="G67" s="509">
        <f>IFERROR(SUMPRODUCT(G52:H66,I52:J66)/I67,0)</f>
        <v>0</v>
      </c>
      <c r="H67" s="509"/>
      <c r="I67" s="509">
        <f>SUM(I52:J66)</f>
        <v>0</v>
      </c>
      <c r="J67" s="509"/>
      <c r="K67" s="578">
        <f>IFERROR(SUMPRODUCT(K52:L66,I52:J66)/I67,0)</f>
        <v>0</v>
      </c>
      <c r="L67" s="578"/>
      <c r="M67" s="509">
        <f>SUM(M52:N66)</f>
        <v>0</v>
      </c>
      <c r="N67" s="509"/>
      <c r="O67" s="509">
        <f>IFERROR(SUMPRODUCT(O52:P66,Q52:R66)/Q67,0)</f>
        <v>0</v>
      </c>
      <c r="P67" s="509"/>
      <c r="Q67" s="509">
        <f>SUM(Q52:R66)</f>
        <v>0</v>
      </c>
      <c r="R67" s="509"/>
      <c r="S67" s="578">
        <f>IFERROR(SUMPRODUCT(S52:T66,Q52:R66)/Q67,0)</f>
        <v>0</v>
      </c>
      <c r="T67" s="578"/>
      <c r="U67" s="568"/>
      <c r="V67" s="568"/>
    </row>
    <row r="68" spans="1:22" s="131" customFormat="1" x14ac:dyDescent="0.25">
      <c r="A68" s="129">
        <v>6.2</v>
      </c>
      <c r="B68" s="565" t="s">
        <v>266</v>
      </c>
      <c r="C68" s="565"/>
      <c r="D68" s="565"/>
      <c r="E68" s="565"/>
      <c r="F68" s="565"/>
      <c r="G68" s="565"/>
      <c r="H68" s="565"/>
      <c r="I68" s="565"/>
      <c r="J68" s="565"/>
      <c r="K68" s="565"/>
      <c r="L68" s="565"/>
      <c r="M68" s="565"/>
      <c r="N68" s="565"/>
      <c r="O68" s="565"/>
      <c r="P68" s="565"/>
      <c r="Q68" s="565"/>
      <c r="R68" s="565"/>
      <c r="S68" s="565"/>
      <c r="T68" s="565"/>
      <c r="U68" s="565"/>
      <c r="V68" s="565"/>
    </row>
    <row r="69" spans="1:22" s="131" customFormat="1" x14ac:dyDescent="0.25">
      <c r="A69" s="132" t="s">
        <v>30</v>
      </c>
      <c r="B69" s="569" t="s">
        <v>644</v>
      </c>
      <c r="C69" s="569"/>
      <c r="D69" s="569"/>
      <c r="E69" s="569"/>
      <c r="F69" s="569"/>
      <c r="G69" s="569"/>
      <c r="H69" s="569"/>
      <c r="I69" s="569"/>
      <c r="J69" s="569"/>
      <c r="K69" s="569"/>
      <c r="L69" s="569"/>
      <c r="M69" s="569"/>
      <c r="N69" s="569"/>
      <c r="O69" s="569"/>
      <c r="P69" s="569"/>
      <c r="Q69" s="569"/>
      <c r="R69" s="569"/>
      <c r="S69" s="569"/>
      <c r="T69" s="569"/>
      <c r="U69" s="569"/>
      <c r="V69" s="569"/>
    </row>
    <row r="70" spans="1:22" x14ac:dyDescent="0.25">
      <c r="A70" s="260" t="s">
        <v>32</v>
      </c>
      <c r="B70" s="540" t="s">
        <v>647</v>
      </c>
      <c r="C70" s="540"/>
      <c r="D70" s="540"/>
      <c r="E70" s="540"/>
      <c r="F70" s="540"/>
      <c r="G70" s="540"/>
      <c r="H70" s="540"/>
      <c r="I70" s="540"/>
      <c r="J70" s="540"/>
      <c r="K70" s="540"/>
      <c r="L70" s="540"/>
      <c r="M70" s="540"/>
      <c r="N70" s="540"/>
      <c r="O70" s="540"/>
      <c r="P70" s="540"/>
      <c r="Q70" s="540"/>
      <c r="R70" s="540"/>
      <c r="S70" s="540"/>
      <c r="T70" s="540"/>
      <c r="U70" s="540"/>
      <c r="V70" s="540"/>
    </row>
    <row r="71" spans="1:22" x14ac:dyDescent="0.25">
      <c r="A71" s="260" t="s">
        <v>77</v>
      </c>
      <c r="B71" s="540" t="s">
        <v>397</v>
      </c>
      <c r="C71" s="540"/>
      <c r="D71" s="540"/>
      <c r="E71" s="540"/>
      <c r="F71" s="540"/>
      <c r="G71" s="540"/>
      <c r="H71" s="540"/>
      <c r="I71" s="540"/>
      <c r="J71" s="540"/>
      <c r="K71" s="540"/>
      <c r="L71" s="540"/>
      <c r="M71" s="540"/>
      <c r="N71" s="540"/>
      <c r="O71" s="540"/>
      <c r="P71" s="540"/>
      <c r="Q71" s="540"/>
      <c r="R71" s="540"/>
      <c r="S71" s="540"/>
      <c r="T71" s="540"/>
      <c r="U71" s="540"/>
      <c r="V71" s="540"/>
    </row>
    <row r="72" spans="1:22" x14ac:dyDescent="0.25">
      <c r="A72" s="260"/>
      <c r="B72" s="586"/>
      <c r="C72" s="586"/>
      <c r="D72" s="586"/>
      <c r="E72" s="586"/>
      <c r="F72" s="586"/>
      <c r="G72" s="586"/>
      <c r="H72" s="586"/>
      <c r="I72" s="586"/>
      <c r="J72" s="586"/>
      <c r="K72" s="586"/>
      <c r="L72" s="586"/>
      <c r="M72" s="586"/>
      <c r="N72" s="586"/>
      <c r="O72" s="586"/>
      <c r="P72" s="586"/>
      <c r="Q72" s="586"/>
      <c r="R72" s="586"/>
      <c r="S72" s="586"/>
      <c r="T72" s="586"/>
      <c r="U72" s="586"/>
      <c r="V72" s="586"/>
    </row>
    <row r="73" spans="1:22" x14ac:dyDescent="0.25">
      <c r="A73" s="153">
        <v>7</v>
      </c>
      <c r="B73" s="527" t="s">
        <v>369</v>
      </c>
      <c r="C73" s="527"/>
      <c r="D73" s="527"/>
      <c r="E73" s="527"/>
      <c r="F73" s="527"/>
      <c r="G73" s="527"/>
      <c r="H73" s="527"/>
      <c r="I73" s="527"/>
      <c r="J73" s="527"/>
      <c r="K73" s="527"/>
      <c r="L73" s="527"/>
      <c r="M73" s="527"/>
      <c r="N73" s="527"/>
      <c r="O73" s="527"/>
      <c r="P73" s="527"/>
      <c r="Q73" s="527"/>
      <c r="R73" s="527"/>
      <c r="S73" s="527"/>
      <c r="T73" s="527"/>
      <c r="U73" s="527"/>
      <c r="V73" s="527"/>
    </row>
    <row r="74" spans="1:22" ht="24" customHeight="1" x14ac:dyDescent="0.25">
      <c r="A74" s="258" t="s">
        <v>139</v>
      </c>
      <c r="B74" s="503" t="s">
        <v>128</v>
      </c>
      <c r="C74" s="503"/>
      <c r="D74" s="503"/>
      <c r="E74" s="258" t="s">
        <v>27</v>
      </c>
      <c r="F74" s="508" t="str">
        <f>E7</f>
        <v>Current/ Assessment/ Target Year (20.... 20....)</v>
      </c>
      <c r="G74" s="508"/>
      <c r="H74" s="508"/>
      <c r="I74" s="508"/>
      <c r="J74" s="508"/>
      <c r="K74" s="508"/>
      <c r="L74" s="508"/>
      <c r="M74" s="508" t="str">
        <f>M7</f>
        <v>Baseline Year/ Previous Year (20.... 20....)</v>
      </c>
      <c r="N74" s="508"/>
      <c r="O74" s="508"/>
      <c r="P74" s="508"/>
      <c r="Q74" s="508"/>
      <c r="R74" s="508"/>
      <c r="S74" s="508"/>
      <c r="T74" s="508"/>
      <c r="U74" s="508" t="s">
        <v>259</v>
      </c>
      <c r="V74" s="508"/>
    </row>
    <row r="75" spans="1:22" x14ac:dyDescent="0.25">
      <c r="A75" s="258" t="s">
        <v>30</v>
      </c>
      <c r="B75" s="504" t="s">
        <v>110</v>
      </c>
      <c r="C75" s="504"/>
      <c r="D75" s="504"/>
      <c r="E75" s="152" t="s">
        <v>28</v>
      </c>
      <c r="F75" s="509">
        <f>E8</f>
        <v>2600</v>
      </c>
      <c r="G75" s="509"/>
      <c r="H75" s="509"/>
      <c r="I75" s="509"/>
      <c r="J75" s="509"/>
      <c r="K75" s="509"/>
      <c r="L75" s="509"/>
      <c r="M75" s="509">
        <f>M8</f>
        <v>2600</v>
      </c>
      <c r="N75" s="509"/>
      <c r="O75" s="509"/>
      <c r="P75" s="509"/>
      <c r="Q75" s="509"/>
      <c r="R75" s="509"/>
      <c r="S75" s="509"/>
      <c r="T75" s="509"/>
      <c r="U75" s="567"/>
      <c r="V75" s="567"/>
    </row>
    <row r="76" spans="1:22" ht="29.45" customHeight="1" x14ac:dyDescent="0.25">
      <c r="A76" s="258" t="s">
        <v>32</v>
      </c>
      <c r="B76" s="504" t="s">
        <v>109</v>
      </c>
      <c r="C76" s="504"/>
      <c r="D76" s="504"/>
      <c r="E76" s="152" t="s">
        <v>28</v>
      </c>
      <c r="F76" s="579"/>
      <c r="G76" s="579"/>
      <c r="H76" s="579"/>
      <c r="I76" s="579"/>
      <c r="J76" s="579"/>
      <c r="K76" s="579"/>
      <c r="L76" s="579"/>
      <c r="M76" s="501"/>
      <c r="N76" s="501"/>
      <c r="O76" s="501"/>
      <c r="P76" s="501"/>
      <c r="Q76" s="501"/>
      <c r="R76" s="501"/>
      <c r="S76" s="501"/>
      <c r="T76" s="501"/>
      <c r="U76" s="574"/>
      <c r="V76" s="574"/>
    </row>
    <row r="77" spans="1:22" x14ac:dyDescent="0.25">
      <c r="A77" s="258" t="s">
        <v>77</v>
      </c>
      <c r="B77" s="504" t="s">
        <v>120</v>
      </c>
      <c r="C77" s="504"/>
      <c r="D77" s="504"/>
      <c r="E77" s="152" t="s">
        <v>91</v>
      </c>
      <c r="F77" s="509">
        <f>I67</f>
        <v>0</v>
      </c>
      <c r="G77" s="509"/>
      <c r="H77" s="509"/>
      <c r="I77" s="509"/>
      <c r="J77" s="509"/>
      <c r="K77" s="509"/>
      <c r="L77" s="509"/>
      <c r="M77" s="509">
        <f>Q67</f>
        <v>0</v>
      </c>
      <c r="N77" s="509"/>
      <c r="O77" s="509"/>
      <c r="P77" s="509"/>
      <c r="Q77" s="509"/>
      <c r="R77" s="509"/>
      <c r="S77" s="509"/>
      <c r="T77" s="509"/>
      <c r="U77" s="574"/>
      <c r="V77" s="574"/>
    </row>
    <row r="78" spans="1:22" x14ac:dyDescent="0.25">
      <c r="A78" s="258" t="s">
        <v>36</v>
      </c>
      <c r="B78" s="504" t="s">
        <v>121</v>
      </c>
      <c r="C78" s="504"/>
      <c r="D78" s="504"/>
      <c r="E78" s="152" t="s">
        <v>62</v>
      </c>
      <c r="F78" s="570">
        <f>H539</f>
        <v>1</v>
      </c>
      <c r="G78" s="509"/>
      <c r="H78" s="509"/>
      <c r="I78" s="509"/>
      <c r="J78" s="509"/>
      <c r="K78" s="509"/>
      <c r="L78" s="509"/>
      <c r="M78" s="570">
        <f>P539</f>
        <v>1</v>
      </c>
      <c r="N78" s="570"/>
      <c r="O78" s="570"/>
      <c r="P78" s="570"/>
      <c r="Q78" s="570"/>
      <c r="R78" s="570"/>
      <c r="S78" s="570"/>
      <c r="T78" s="570"/>
      <c r="U78" s="574"/>
      <c r="V78" s="574"/>
    </row>
    <row r="79" spans="1:22" x14ac:dyDescent="0.25">
      <c r="A79" s="258" t="s">
        <v>38</v>
      </c>
      <c r="B79" s="504" t="s">
        <v>633</v>
      </c>
      <c r="C79" s="504"/>
      <c r="D79" s="504"/>
      <c r="E79" s="152" t="s">
        <v>62</v>
      </c>
      <c r="F79" s="501"/>
      <c r="G79" s="501"/>
      <c r="H79" s="501"/>
      <c r="I79" s="501"/>
      <c r="J79" s="501"/>
      <c r="K79" s="501"/>
      <c r="L79" s="501"/>
      <c r="M79" s="501"/>
      <c r="N79" s="501"/>
      <c r="O79" s="501"/>
      <c r="P79" s="501"/>
      <c r="Q79" s="501"/>
      <c r="R79" s="501"/>
      <c r="S79" s="501"/>
      <c r="T79" s="501"/>
      <c r="U79" s="574"/>
      <c r="V79" s="574"/>
    </row>
    <row r="80" spans="1:22" x14ac:dyDescent="0.25">
      <c r="A80" s="258" t="s">
        <v>40</v>
      </c>
      <c r="B80" s="504" t="s">
        <v>348</v>
      </c>
      <c r="C80" s="504"/>
      <c r="D80" s="504"/>
      <c r="E80" s="152" t="s">
        <v>91</v>
      </c>
      <c r="F80" s="509">
        <f>F133</f>
        <v>0</v>
      </c>
      <c r="G80" s="509"/>
      <c r="H80" s="509"/>
      <c r="I80" s="509"/>
      <c r="J80" s="509"/>
      <c r="K80" s="509"/>
      <c r="L80" s="509"/>
      <c r="M80" s="509">
        <f>M133</f>
        <v>0</v>
      </c>
      <c r="N80" s="509"/>
      <c r="O80" s="509"/>
      <c r="P80" s="509"/>
      <c r="Q80" s="509"/>
      <c r="R80" s="509"/>
      <c r="S80" s="509"/>
      <c r="T80" s="509"/>
      <c r="U80" s="574"/>
      <c r="V80" s="574"/>
    </row>
    <row r="81" spans="1:24" x14ac:dyDescent="0.25">
      <c r="A81" s="258" t="s">
        <v>42</v>
      </c>
      <c r="B81" s="504" t="s">
        <v>349</v>
      </c>
      <c r="C81" s="504"/>
      <c r="D81" s="504"/>
      <c r="E81" s="152" t="s">
        <v>62</v>
      </c>
      <c r="F81" s="570">
        <f>IFERROR(F80*100/F77,0)</f>
        <v>0</v>
      </c>
      <c r="G81" s="570"/>
      <c r="H81" s="570"/>
      <c r="I81" s="570"/>
      <c r="J81" s="570"/>
      <c r="K81" s="570"/>
      <c r="L81" s="570"/>
      <c r="M81" s="570">
        <f>IFERROR(M80*100/M77,0)</f>
        <v>0</v>
      </c>
      <c r="N81" s="570"/>
      <c r="O81" s="570"/>
      <c r="P81" s="570"/>
      <c r="Q81" s="570"/>
      <c r="R81" s="570"/>
      <c r="S81" s="570"/>
      <c r="T81" s="570"/>
      <c r="U81" s="574"/>
      <c r="V81" s="574"/>
    </row>
    <row r="82" spans="1:24" x14ac:dyDescent="0.25">
      <c r="A82" s="258" t="s">
        <v>44</v>
      </c>
      <c r="B82" s="504" t="s">
        <v>111</v>
      </c>
      <c r="C82" s="504"/>
      <c r="D82" s="504"/>
      <c r="E82" s="152" t="s">
        <v>108</v>
      </c>
      <c r="F82" s="568">
        <f>K67</f>
        <v>0</v>
      </c>
      <c r="G82" s="568"/>
      <c r="H82" s="568"/>
      <c r="I82" s="568"/>
      <c r="J82" s="568"/>
      <c r="K82" s="568"/>
      <c r="L82" s="568"/>
      <c r="M82" s="568">
        <f>S67</f>
        <v>0</v>
      </c>
      <c r="N82" s="568"/>
      <c r="O82" s="568"/>
      <c r="P82" s="568"/>
      <c r="Q82" s="568"/>
      <c r="R82" s="568"/>
      <c r="S82" s="568"/>
      <c r="T82" s="568"/>
      <c r="U82" s="574"/>
      <c r="V82" s="574"/>
    </row>
    <row r="83" spans="1:24" x14ac:dyDescent="0.25">
      <c r="A83" s="258" t="s">
        <v>46</v>
      </c>
      <c r="B83" s="504" t="s">
        <v>209</v>
      </c>
      <c r="C83" s="504"/>
      <c r="D83" s="504"/>
      <c r="E83" s="152" t="s">
        <v>108</v>
      </c>
      <c r="F83" s="568">
        <f>F82/(1-F81/100)</f>
        <v>0</v>
      </c>
      <c r="G83" s="568"/>
      <c r="H83" s="568"/>
      <c r="I83" s="568"/>
      <c r="J83" s="568"/>
      <c r="K83" s="568"/>
      <c r="L83" s="568"/>
      <c r="M83" s="568">
        <f>M82/(1-M81/100)</f>
        <v>0</v>
      </c>
      <c r="N83" s="568"/>
      <c r="O83" s="568"/>
      <c r="P83" s="568"/>
      <c r="Q83" s="568"/>
      <c r="R83" s="568"/>
      <c r="S83" s="568"/>
      <c r="T83" s="568"/>
      <c r="U83" s="574"/>
      <c r="V83" s="574"/>
    </row>
    <row r="84" spans="1:24" x14ac:dyDescent="0.25">
      <c r="A84" s="258" t="s">
        <v>48</v>
      </c>
      <c r="B84" s="504" t="s">
        <v>114</v>
      </c>
      <c r="C84" s="504"/>
      <c r="D84" s="504"/>
      <c r="E84" s="258" t="s">
        <v>62</v>
      </c>
      <c r="F84" s="571"/>
      <c r="G84" s="571"/>
      <c r="H84" s="571"/>
      <c r="I84" s="571"/>
      <c r="J84" s="571"/>
      <c r="K84" s="571"/>
      <c r="L84" s="571"/>
      <c r="M84" s="501"/>
      <c r="N84" s="501"/>
      <c r="O84" s="501"/>
      <c r="P84" s="501"/>
      <c r="Q84" s="501"/>
      <c r="R84" s="501"/>
      <c r="S84" s="501"/>
      <c r="T84" s="501"/>
      <c r="U84" s="567"/>
      <c r="V84" s="567"/>
    </row>
    <row r="85" spans="1:24" x14ac:dyDescent="0.25">
      <c r="A85" s="258" t="s">
        <v>278</v>
      </c>
      <c r="B85" s="504" t="s">
        <v>253</v>
      </c>
      <c r="C85" s="504"/>
      <c r="D85" s="504"/>
      <c r="E85" s="258" t="s">
        <v>62</v>
      </c>
      <c r="F85" s="501"/>
      <c r="G85" s="501"/>
      <c r="H85" s="501"/>
      <c r="I85" s="501"/>
      <c r="J85" s="501"/>
      <c r="K85" s="501"/>
      <c r="L85" s="501"/>
      <c r="M85" s="501"/>
      <c r="N85" s="501"/>
      <c r="O85" s="501"/>
      <c r="P85" s="501"/>
      <c r="Q85" s="501"/>
      <c r="R85" s="501"/>
      <c r="S85" s="501"/>
      <c r="T85" s="501"/>
      <c r="U85" s="567"/>
      <c r="V85" s="567"/>
    </row>
    <row r="86" spans="1:24" x14ac:dyDescent="0.25">
      <c r="A86" s="258" t="s">
        <v>279</v>
      </c>
      <c r="B86" s="504" t="s">
        <v>314</v>
      </c>
      <c r="C86" s="504"/>
      <c r="D86" s="504"/>
      <c r="E86" s="152" t="s">
        <v>108</v>
      </c>
      <c r="F86" s="497"/>
      <c r="G86" s="497"/>
      <c r="H86" s="497"/>
      <c r="I86" s="497"/>
      <c r="J86" s="497"/>
      <c r="K86" s="497"/>
      <c r="L86" s="497"/>
      <c r="M86" s="497"/>
      <c r="N86" s="497"/>
      <c r="O86" s="497"/>
      <c r="P86" s="497"/>
      <c r="Q86" s="497"/>
      <c r="R86" s="497"/>
      <c r="S86" s="497"/>
      <c r="T86" s="497"/>
      <c r="U86" s="567"/>
      <c r="V86" s="567"/>
    </row>
    <row r="87" spans="1:24" x14ac:dyDescent="0.25">
      <c r="A87" s="258" t="s">
        <v>512</v>
      </c>
      <c r="B87" s="504" t="s">
        <v>514</v>
      </c>
      <c r="C87" s="504"/>
      <c r="D87" s="504"/>
      <c r="E87" s="152" t="s">
        <v>108</v>
      </c>
      <c r="F87" s="571"/>
      <c r="G87" s="571"/>
      <c r="H87" s="571"/>
      <c r="I87" s="571"/>
      <c r="J87" s="571"/>
      <c r="K87" s="571"/>
      <c r="L87" s="571"/>
      <c r="M87" s="568">
        <f>M10</f>
        <v>2507.64</v>
      </c>
      <c r="N87" s="568"/>
      <c r="O87" s="568"/>
      <c r="P87" s="568"/>
      <c r="Q87" s="568"/>
      <c r="R87" s="568"/>
      <c r="S87" s="568"/>
      <c r="T87" s="568"/>
      <c r="U87" s="567"/>
      <c r="V87" s="567"/>
    </row>
    <row r="88" spans="1:24" x14ac:dyDescent="0.25">
      <c r="A88" s="258" t="s">
        <v>513</v>
      </c>
      <c r="B88" s="504" t="s">
        <v>515</v>
      </c>
      <c r="C88" s="504"/>
      <c r="D88" s="504"/>
      <c r="E88" s="152"/>
      <c r="F88" s="571"/>
      <c r="G88" s="571"/>
      <c r="H88" s="571"/>
      <c r="I88" s="571"/>
      <c r="J88" s="571"/>
      <c r="K88" s="571"/>
      <c r="L88" s="571"/>
      <c r="M88" s="568">
        <f>M11</f>
        <v>2495.86</v>
      </c>
      <c r="N88" s="568"/>
      <c r="O88" s="568"/>
      <c r="P88" s="568"/>
      <c r="Q88" s="568"/>
      <c r="R88" s="568"/>
      <c r="S88" s="568"/>
      <c r="T88" s="568"/>
      <c r="U88" s="567"/>
      <c r="V88" s="567"/>
    </row>
    <row r="89" spans="1:24" x14ac:dyDescent="0.25">
      <c r="A89" s="153">
        <v>7.1</v>
      </c>
      <c r="B89" s="527" t="s">
        <v>795</v>
      </c>
      <c r="C89" s="527"/>
      <c r="D89" s="527"/>
      <c r="E89" s="527"/>
      <c r="F89" s="527"/>
      <c r="G89" s="527"/>
      <c r="H89" s="527"/>
      <c r="I89" s="527"/>
      <c r="J89" s="527"/>
      <c r="K89" s="527"/>
      <c r="L89" s="527"/>
      <c r="M89" s="527"/>
      <c r="N89" s="527"/>
      <c r="O89" s="527"/>
      <c r="P89" s="527"/>
      <c r="Q89" s="527"/>
      <c r="R89" s="527"/>
      <c r="S89" s="527"/>
      <c r="T89" s="527"/>
      <c r="U89" s="527"/>
      <c r="V89" s="527"/>
    </row>
    <row r="90" spans="1:24" x14ac:dyDescent="0.25">
      <c r="A90" s="508" t="s">
        <v>139</v>
      </c>
      <c r="B90" s="508" t="s">
        <v>128</v>
      </c>
      <c r="C90" s="508" t="s">
        <v>147</v>
      </c>
      <c r="D90" s="562" t="str">
        <f>E7</f>
        <v>Current/ Assessment/ Target Year (20.... 20....)</v>
      </c>
      <c r="E90" s="562"/>
      <c r="F90" s="562"/>
      <c r="G90" s="562"/>
      <c r="H90" s="562"/>
      <c r="I90" s="562"/>
      <c r="J90" s="562"/>
      <c r="K90" s="562"/>
      <c r="L90" s="562"/>
      <c r="M90" s="562" t="str">
        <f>M7</f>
        <v>Baseline Year/ Previous Year (20.... 20....)</v>
      </c>
      <c r="N90" s="562"/>
      <c r="O90" s="562"/>
      <c r="P90" s="562"/>
      <c r="Q90" s="562"/>
      <c r="R90" s="562"/>
      <c r="S90" s="562"/>
      <c r="T90" s="562"/>
      <c r="U90" s="562"/>
      <c r="V90" s="133"/>
    </row>
    <row r="91" spans="1:24" ht="33.6" customHeight="1" x14ac:dyDescent="0.25">
      <c r="A91" s="508"/>
      <c r="B91" s="508"/>
      <c r="C91" s="508"/>
      <c r="D91" s="562" t="s">
        <v>399</v>
      </c>
      <c r="E91" s="562"/>
      <c r="F91" s="562"/>
      <c r="G91" s="562" t="s">
        <v>400</v>
      </c>
      <c r="H91" s="562"/>
      <c r="I91" s="562"/>
      <c r="J91" s="562" t="s">
        <v>401</v>
      </c>
      <c r="K91" s="562"/>
      <c r="L91" s="562"/>
      <c r="M91" s="562" t="s">
        <v>399</v>
      </c>
      <c r="N91" s="562"/>
      <c r="O91" s="562"/>
      <c r="P91" s="562" t="s">
        <v>400</v>
      </c>
      <c r="Q91" s="562"/>
      <c r="R91" s="562"/>
      <c r="S91" s="562" t="s">
        <v>401</v>
      </c>
      <c r="T91" s="562"/>
      <c r="U91" s="562"/>
      <c r="V91" s="134" t="s">
        <v>259</v>
      </c>
      <c r="W91" s="121"/>
    </row>
    <row r="92" spans="1:24" s="121" customFormat="1" x14ac:dyDescent="0.25">
      <c r="A92" s="508"/>
      <c r="B92" s="508"/>
      <c r="C92" s="508"/>
      <c r="D92" s="260" t="s">
        <v>370</v>
      </c>
      <c r="E92" s="260" t="s">
        <v>371</v>
      </c>
      <c r="F92" s="260" t="s">
        <v>398</v>
      </c>
      <c r="G92" s="260" t="s">
        <v>370</v>
      </c>
      <c r="H92" s="260" t="s">
        <v>371</v>
      </c>
      <c r="I92" s="260" t="s">
        <v>398</v>
      </c>
      <c r="J92" s="260" t="s">
        <v>370</v>
      </c>
      <c r="K92" s="260" t="s">
        <v>371</v>
      </c>
      <c r="L92" s="260" t="s">
        <v>398</v>
      </c>
      <c r="M92" s="260" t="s">
        <v>370</v>
      </c>
      <c r="N92" s="260" t="s">
        <v>371</v>
      </c>
      <c r="O92" s="260" t="s">
        <v>398</v>
      </c>
      <c r="P92" s="260" t="s">
        <v>370</v>
      </c>
      <c r="Q92" s="260" t="s">
        <v>371</v>
      </c>
      <c r="R92" s="260" t="s">
        <v>398</v>
      </c>
      <c r="S92" s="260" t="s">
        <v>370</v>
      </c>
      <c r="T92" s="260" t="s">
        <v>371</v>
      </c>
      <c r="U92" s="260" t="s">
        <v>398</v>
      </c>
      <c r="V92" s="134"/>
    </row>
    <row r="93" spans="1:24" x14ac:dyDescent="0.25">
      <c r="A93" s="258" t="s">
        <v>30</v>
      </c>
      <c r="B93" s="152" t="str">
        <f>IF(OR($E$5="Gas Turbine (Open Cycle)",$E$5="Combined Cycle Gas Turbine (CCGT)"),"Module1","Unit1")</f>
        <v>Module1</v>
      </c>
      <c r="C93" s="152" t="s">
        <v>91</v>
      </c>
      <c r="D93" s="354"/>
      <c r="E93" s="354"/>
      <c r="F93" s="354"/>
      <c r="G93" s="354"/>
      <c r="H93" s="354"/>
      <c r="I93" s="354"/>
      <c r="J93" s="354"/>
      <c r="K93" s="354"/>
      <c r="L93" s="354"/>
      <c r="M93" s="354"/>
      <c r="N93" s="354"/>
      <c r="O93" s="354"/>
      <c r="P93" s="354"/>
      <c r="Q93" s="354"/>
      <c r="R93" s="354"/>
      <c r="S93" s="354"/>
      <c r="T93" s="354"/>
      <c r="U93" s="354"/>
      <c r="V93" s="354"/>
      <c r="X93" s="252"/>
    </row>
    <row r="94" spans="1:24" x14ac:dyDescent="0.25">
      <c r="A94" s="258" t="s">
        <v>32</v>
      </c>
      <c r="B94" s="152" t="str">
        <f>IF(OR($E$5="Gas Turbine (Open Cycle)",$E$5="Combined Cycle Gas Turbine (CCGT)"),"Module2","Unit2")</f>
        <v>Module2</v>
      </c>
      <c r="C94" s="152" t="s">
        <v>91</v>
      </c>
      <c r="D94" s="354"/>
      <c r="E94" s="354"/>
      <c r="F94" s="354"/>
      <c r="G94" s="354"/>
      <c r="H94" s="354"/>
      <c r="I94" s="354"/>
      <c r="J94" s="354"/>
      <c r="K94" s="354"/>
      <c r="L94" s="354"/>
      <c r="M94" s="354"/>
      <c r="N94" s="354"/>
      <c r="O94" s="354"/>
      <c r="P94" s="354"/>
      <c r="Q94" s="354"/>
      <c r="R94" s="354"/>
      <c r="S94" s="354"/>
      <c r="T94" s="354"/>
      <c r="U94" s="354"/>
      <c r="V94" s="354"/>
    </row>
    <row r="95" spans="1:24" x14ac:dyDescent="0.25">
      <c r="A95" s="258" t="s">
        <v>34</v>
      </c>
      <c r="B95" s="152" t="str">
        <f>IF(OR($E$5="Gas Turbine (Open Cycle)",$E$5="Combined Cycle Gas Turbine (CCGT)"),"Module3","Unit3")</f>
        <v>Module3</v>
      </c>
      <c r="C95" s="152" t="s">
        <v>91</v>
      </c>
      <c r="D95" s="354"/>
      <c r="E95" s="354"/>
      <c r="F95" s="354"/>
      <c r="G95" s="354"/>
      <c r="H95" s="354"/>
      <c r="I95" s="354"/>
      <c r="J95" s="354"/>
      <c r="K95" s="354"/>
      <c r="L95" s="354"/>
      <c r="M95" s="354"/>
      <c r="N95" s="354"/>
      <c r="O95" s="354"/>
      <c r="P95" s="354"/>
      <c r="Q95" s="354"/>
      <c r="R95" s="354"/>
      <c r="S95" s="354"/>
      <c r="T95" s="354"/>
      <c r="U95" s="354"/>
      <c r="V95" s="354"/>
    </row>
    <row r="96" spans="1:24" x14ac:dyDescent="0.25">
      <c r="A96" s="258" t="s">
        <v>36</v>
      </c>
      <c r="B96" s="152" t="str">
        <f>IF(OR($E$5="Gas Turbine (Open Cycle)",$E$5="Combined Cycle Gas Turbine (CCGT)"),"Module4","Unit4")</f>
        <v>Module4</v>
      </c>
      <c r="C96" s="152" t="s">
        <v>91</v>
      </c>
      <c r="D96" s="354"/>
      <c r="E96" s="354"/>
      <c r="F96" s="354"/>
      <c r="G96" s="354"/>
      <c r="H96" s="354"/>
      <c r="I96" s="354"/>
      <c r="J96" s="354"/>
      <c r="K96" s="354"/>
      <c r="L96" s="354"/>
      <c r="M96" s="354"/>
      <c r="N96" s="354"/>
      <c r="O96" s="354"/>
      <c r="P96" s="354"/>
      <c r="Q96" s="354"/>
      <c r="R96" s="354"/>
      <c r="S96" s="354"/>
      <c r="T96" s="354"/>
      <c r="U96" s="354"/>
      <c r="V96" s="354"/>
    </row>
    <row r="97" spans="1:22" x14ac:dyDescent="0.25">
      <c r="A97" s="258" t="s">
        <v>38</v>
      </c>
      <c r="B97" s="152" t="str">
        <f>IF(OR($E$5="Gas Turbine (Open Cycle)",$E$5="Combined Cycle Gas Turbine (CCGT)"),"Module5","Unit5")</f>
        <v>Module5</v>
      </c>
      <c r="C97" s="152" t="s">
        <v>91</v>
      </c>
      <c r="D97" s="354"/>
      <c r="E97" s="354"/>
      <c r="F97" s="354"/>
      <c r="G97" s="354"/>
      <c r="H97" s="354"/>
      <c r="I97" s="354"/>
      <c r="J97" s="354"/>
      <c r="K97" s="354"/>
      <c r="L97" s="354"/>
      <c r="M97" s="354"/>
      <c r="N97" s="354"/>
      <c r="O97" s="354"/>
      <c r="P97" s="354"/>
      <c r="Q97" s="354"/>
      <c r="R97" s="354"/>
      <c r="S97" s="354"/>
      <c r="T97" s="354"/>
      <c r="U97" s="354"/>
      <c r="V97" s="354"/>
    </row>
    <row r="98" spans="1:22" x14ac:dyDescent="0.25">
      <c r="A98" s="258" t="s">
        <v>40</v>
      </c>
      <c r="B98" s="152" t="str">
        <f>IF(OR($E$5="Gas Turbine (Open Cycle)",$E$5="Combined Cycle Gas Turbine (CCGT)"),"Module6","Unit6")</f>
        <v>Module6</v>
      </c>
      <c r="C98" s="152" t="s">
        <v>91</v>
      </c>
      <c r="D98" s="354"/>
      <c r="E98" s="354"/>
      <c r="F98" s="354"/>
      <c r="G98" s="354"/>
      <c r="H98" s="354"/>
      <c r="I98" s="354"/>
      <c r="J98" s="354"/>
      <c r="K98" s="354"/>
      <c r="L98" s="354"/>
      <c r="M98" s="354"/>
      <c r="N98" s="354"/>
      <c r="O98" s="354"/>
      <c r="P98" s="354"/>
      <c r="Q98" s="354"/>
      <c r="R98" s="354"/>
      <c r="S98" s="354"/>
      <c r="T98" s="354"/>
      <c r="U98" s="354"/>
      <c r="V98" s="354"/>
    </row>
    <row r="99" spans="1:22" x14ac:dyDescent="0.25">
      <c r="A99" s="258" t="s">
        <v>42</v>
      </c>
      <c r="B99" s="152" t="str">
        <f>IF(OR($E$5="Gas Turbine (Open Cycle)",$E$5="Combined Cycle Gas Turbine (CCGT)"),"Module7","Unit7")</f>
        <v>Module7</v>
      </c>
      <c r="C99" s="152" t="s">
        <v>91</v>
      </c>
      <c r="D99" s="354"/>
      <c r="E99" s="354"/>
      <c r="F99" s="354"/>
      <c r="G99" s="354"/>
      <c r="H99" s="354"/>
      <c r="I99" s="354"/>
      <c r="J99" s="354"/>
      <c r="K99" s="354"/>
      <c r="L99" s="354"/>
      <c r="M99" s="354"/>
      <c r="N99" s="354"/>
      <c r="O99" s="354"/>
      <c r="P99" s="354"/>
      <c r="Q99" s="354"/>
      <c r="R99" s="354"/>
      <c r="S99" s="354"/>
      <c r="T99" s="354"/>
      <c r="U99" s="354"/>
      <c r="V99" s="354"/>
    </row>
    <row r="100" spans="1:22" x14ac:dyDescent="0.25">
      <c r="A100" s="258" t="s">
        <v>44</v>
      </c>
      <c r="B100" s="152" t="str">
        <f>IF(OR($E$5="Gas Turbine (Open Cycle)",$E$5="Combined Cycle Gas Turbine (CCGT)"),"Module8","Unit8")</f>
        <v>Module8</v>
      </c>
      <c r="C100" s="152" t="s">
        <v>91</v>
      </c>
      <c r="D100" s="354"/>
      <c r="E100" s="354"/>
      <c r="F100" s="354"/>
      <c r="G100" s="354"/>
      <c r="H100" s="354"/>
      <c r="I100" s="354"/>
      <c r="J100" s="354"/>
      <c r="K100" s="354"/>
      <c r="L100" s="354"/>
      <c r="M100" s="354"/>
      <c r="N100" s="354"/>
      <c r="O100" s="354"/>
      <c r="P100" s="354"/>
      <c r="Q100" s="354"/>
      <c r="R100" s="354"/>
      <c r="S100" s="354"/>
      <c r="T100" s="354"/>
      <c r="U100" s="354"/>
      <c r="V100" s="354"/>
    </row>
    <row r="101" spans="1:22" x14ac:dyDescent="0.25">
      <c r="A101" s="258" t="s">
        <v>46</v>
      </c>
      <c r="B101" s="152" t="str">
        <f>IF(OR($E$5="Gas Turbine (Open Cycle)",$E$5="Combined Cycle Gas Turbine (CCGT)"),"Module9","Unit9")</f>
        <v>Module9</v>
      </c>
      <c r="C101" s="152" t="s">
        <v>91</v>
      </c>
      <c r="D101" s="354"/>
      <c r="E101" s="354"/>
      <c r="F101" s="354"/>
      <c r="G101" s="354"/>
      <c r="H101" s="354"/>
      <c r="I101" s="354"/>
      <c r="J101" s="354"/>
      <c r="K101" s="354"/>
      <c r="L101" s="354"/>
      <c r="M101" s="354"/>
      <c r="N101" s="354"/>
      <c r="O101" s="354"/>
      <c r="P101" s="354"/>
      <c r="Q101" s="354"/>
      <c r="R101" s="354"/>
      <c r="S101" s="354"/>
      <c r="T101" s="354"/>
      <c r="U101" s="354"/>
      <c r="V101" s="354"/>
    </row>
    <row r="102" spans="1:22" x14ac:dyDescent="0.25">
      <c r="A102" s="258" t="s">
        <v>48</v>
      </c>
      <c r="B102" s="152" t="str">
        <f>IF(OR($E$5="Gas Turbine (Open Cycle)",$E$5="Combined Cycle Gas Turbine (CCGT)"),"Module10","Unit10")</f>
        <v>Module10</v>
      </c>
      <c r="C102" s="152" t="s">
        <v>91</v>
      </c>
      <c r="D102" s="354"/>
      <c r="E102" s="354"/>
      <c r="F102" s="354"/>
      <c r="G102" s="354"/>
      <c r="H102" s="354"/>
      <c r="I102" s="354"/>
      <c r="J102" s="354"/>
      <c r="K102" s="354"/>
      <c r="L102" s="354"/>
      <c r="M102" s="354"/>
      <c r="N102" s="354"/>
      <c r="O102" s="354"/>
      <c r="P102" s="354"/>
      <c r="Q102" s="354"/>
      <c r="R102" s="354"/>
      <c r="S102" s="354"/>
      <c r="T102" s="354"/>
      <c r="U102" s="354"/>
      <c r="V102" s="354"/>
    </row>
    <row r="103" spans="1:22" x14ac:dyDescent="0.25">
      <c r="A103" s="258" t="s">
        <v>278</v>
      </c>
      <c r="B103" s="152" t="str">
        <f>IF(OR($E$5="Gas Turbine (Open Cycle)",$E$5="Combined Cycle Gas Turbine (CCGT)"),"Module11","Unit11")</f>
        <v>Module11</v>
      </c>
      <c r="C103" s="152" t="s">
        <v>91</v>
      </c>
      <c r="D103" s="354"/>
      <c r="E103" s="354"/>
      <c r="F103" s="354"/>
      <c r="G103" s="354"/>
      <c r="H103" s="354"/>
      <c r="I103" s="354"/>
      <c r="J103" s="354"/>
      <c r="K103" s="354"/>
      <c r="L103" s="354"/>
      <c r="M103" s="354"/>
      <c r="N103" s="354"/>
      <c r="O103" s="354"/>
      <c r="P103" s="354"/>
      <c r="Q103" s="354"/>
      <c r="R103" s="354"/>
      <c r="S103" s="354"/>
      <c r="T103" s="354"/>
      <c r="U103" s="354"/>
      <c r="V103" s="354"/>
    </row>
    <row r="104" spans="1:22" x14ac:dyDescent="0.25">
      <c r="A104" s="258" t="s">
        <v>279</v>
      </c>
      <c r="B104" s="152" t="str">
        <f>IF(OR($E$5="Gas Turbine (Open Cycle)",$E$5="Combined Cycle Gas Turbine (CCGT)"),"Module12","Unit12")</f>
        <v>Module12</v>
      </c>
      <c r="C104" s="152" t="s">
        <v>91</v>
      </c>
      <c r="D104" s="354"/>
      <c r="E104" s="354"/>
      <c r="F104" s="354"/>
      <c r="G104" s="354"/>
      <c r="H104" s="354"/>
      <c r="I104" s="354"/>
      <c r="J104" s="354"/>
      <c r="K104" s="354"/>
      <c r="L104" s="354"/>
      <c r="M104" s="354"/>
      <c r="N104" s="354"/>
      <c r="O104" s="354"/>
      <c r="P104" s="354"/>
      <c r="Q104" s="354"/>
      <c r="R104" s="354"/>
      <c r="S104" s="354"/>
      <c r="T104" s="354"/>
      <c r="U104" s="354"/>
      <c r="V104" s="354"/>
    </row>
    <row r="105" spans="1:22" x14ac:dyDescent="0.25">
      <c r="A105" s="258" t="s">
        <v>512</v>
      </c>
      <c r="B105" s="152" t="str">
        <f>IF(OR($E$5="Gas Turbine (Open Cycle)",$E$5="Combined Cycle Gas Turbine (CCGT)"),"Module13","Unit13")</f>
        <v>Module13</v>
      </c>
      <c r="C105" s="152" t="s">
        <v>91</v>
      </c>
      <c r="D105" s="354"/>
      <c r="E105" s="354"/>
      <c r="F105" s="354"/>
      <c r="G105" s="354"/>
      <c r="H105" s="354"/>
      <c r="I105" s="354"/>
      <c r="J105" s="354"/>
      <c r="K105" s="354"/>
      <c r="L105" s="354"/>
      <c r="M105" s="354"/>
      <c r="N105" s="354"/>
      <c r="O105" s="354"/>
      <c r="P105" s="354"/>
      <c r="Q105" s="354"/>
      <c r="R105" s="354"/>
      <c r="S105" s="354"/>
      <c r="T105" s="354"/>
      <c r="U105" s="354"/>
      <c r="V105" s="354"/>
    </row>
    <row r="106" spans="1:22" x14ac:dyDescent="0.25">
      <c r="A106" s="258" t="s">
        <v>513</v>
      </c>
      <c r="B106" s="152" t="str">
        <f>IF(OR($E$5="Gas Turbine (Open Cycle)",$E$5="Combined Cycle Gas Turbine (CCGT)"),"Module14","Unit14")</f>
        <v>Module14</v>
      </c>
      <c r="C106" s="152" t="s">
        <v>91</v>
      </c>
      <c r="D106" s="354"/>
      <c r="E106" s="354"/>
      <c r="F106" s="354"/>
      <c r="G106" s="354"/>
      <c r="H106" s="354"/>
      <c r="I106" s="354"/>
      <c r="J106" s="354"/>
      <c r="K106" s="354"/>
      <c r="L106" s="354"/>
      <c r="M106" s="354"/>
      <c r="N106" s="354"/>
      <c r="O106" s="354"/>
      <c r="P106" s="354"/>
      <c r="Q106" s="354"/>
      <c r="R106" s="354"/>
      <c r="S106" s="354"/>
      <c r="T106" s="354"/>
      <c r="U106" s="354"/>
      <c r="V106" s="354"/>
    </row>
    <row r="107" spans="1:22" x14ac:dyDescent="0.25">
      <c r="A107" s="258" t="s">
        <v>1110</v>
      </c>
      <c r="B107" s="152" t="str">
        <f>IF(OR($E$5="Gas Turbine (Open Cycle)",$E$5="Combined Cycle Gas Turbine (CCGT)"),"Module15","Unit15")</f>
        <v>Module15</v>
      </c>
      <c r="C107" s="152" t="s">
        <v>91</v>
      </c>
      <c r="D107" s="354"/>
      <c r="E107" s="354"/>
      <c r="F107" s="354"/>
      <c r="G107" s="354"/>
      <c r="H107" s="354"/>
      <c r="I107" s="354"/>
      <c r="J107" s="354"/>
      <c r="K107" s="354"/>
      <c r="L107" s="354"/>
      <c r="M107" s="354"/>
      <c r="N107" s="354"/>
      <c r="O107" s="354"/>
      <c r="P107" s="354"/>
      <c r="Q107" s="354"/>
      <c r="R107" s="354"/>
      <c r="S107" s="354"/>
      <c r="T107" s="354"/>
      <c r="U107" s="354"/>
      <c r="V107" s="354"/>
    </row>
    <row r="108" spans="1:22" s="121" customFormat="1" x14ac:dyDescent="0.25">
      <c r="A108" s="261"/>
      <c r="B108" s="261" t="s">
        <v>119</v>
      </c>
      <c r="C108" s="261" t="s">
        <v>91</v>
      </c>
      <c r="D108" s="261">
        <f>SUM(D93:D107)</f>
        <v>0</v>
      </c>
      <c r="E108" s="261">
        <f t="shared" ref="E108:U108" si="6">SUM(E93:E107)</f>
        <v>0</v>
      </c>
      <c r="F108" s="261">
        <f>SUM(F93:F107)</f>
        <v>0</v>
      </c>
      <c r="G108" s="261">
        <f t="shared" si="6"/>
        <v>0</v>
      </c>
      <c r="H108" s="261">
        <f t="shared" si="6"/>
        <v>0</v>
      </c>
      <c r="I108" s="261">
        <f t="shared" si="6"/>
        <v>0</v>
      </c>
      <c r="J108" s="261">
        <f t="shared" si="6"/>
        <v>0</v>
      </c>
      <c r="K108" s="261">
        <f t="shared" si="6"/>
        <v>0</v>
      </c>
      <c r="L108" s="261">
        <f t="shared" si="6"/>
        <v>0</v>
      </c>
      <c r="M108" s="261">
        <f t="shared" si="6"/>
        <v>0</v>
      </c>
      <c r="N108" s="261">
        <f t="shared" si="6"/>
        <v>0</v>
      </c>
      <c r="O108" s="261">
        <f t="shared" si="6"/>
        <v>0</v>
      </c>
      <c r="P108" s="261">
        <f t="shared" si="6"/>
        <v>0</v>
      </c>
      <c r="Q108" s="261">
        <f t="shared" si="6"/>
        <v>0</v>
      </c>
      <c r="R108" s="261">
        <f t="shared" si="6"/>
        <v>0</v>
      </c>
      <c r="S108" s="261">
        <f t="shared" si="6"/>
        <v>0</v>
      </c>
      <c r="T108" s="261">
        <f t="shared" si="6"/>
        <v>0</v>
      </c>
      <c r="U108" s="261">
        <f t="shared" si="6"/>
        <v>0</v>
      </c>
      <c r="V108" s="270"/>
    </row>
    <row r="109" spans="1:22" x14ac:dyDescent="0.25">
      <c r="A109" s="153">
        <v>7.2</v>
      </c>
      <c r="B109" s="527" t="s">
        <v>372</v>
      </c>
      <c r="C109" s="527"/>
      <c r="D109" s="527"/>
      <c r="E109" s="527"/>
      <c r="F109" s="527"/>
      <c r="G109" s="527"/>
      <c r="H109" s="527"/>
      <c r="I109" s="527"/>
      <c r="J109" s="527"/>
      <c r="K109" s="527"/>
      <c r="L109" s="527"/>
      <c r="M109" s="527"/>
      <c r="N109" s="527"/>
      <c r="O109" s="527"/>
      <c r="P109" s="527"/>
      <c r="Q109" s="527"/>
      <c r="R109" s="527"/>
      <c r="S109" s="527"/>
      <c r="T109" s="527"/>
      <c r="U109" s="527"/>
      <c r="V109" s="527"/>
    </row>
    <row r="110" spans="1:22" x14ac:dyDescent="0.25">
      <c r="A110" s="508" t="s">
        <v>139</v>
      </c>
      <c r="B110" s="508" t="s">
        <v>128</v>
      </c>
      <c r="C110" s="508" t="s">
        <v>27</v>
      </c>
      <c r="D110" s="508" t="str">
        <f>E7</f>
        <v>Current/ Assessment/ Target Year (20.... 20....)</v>
      </c>
      <c r="E110" s="508"/>
      <c r="F110" s="508"/>
      <c r="G110" s="508"/>
      <c r="H110" s="508"/>
      <c r="I110" s="508"/>
      <c r="J110" s="508"/>
      <c r="K110" s="508"/>
      <c r="L110" s="508"/>
      <c r="M110" s="508" t="str">
        <f>M7</f>
        <v>Baseline Year/ Previous Year (20.... 20....)</v>
      </c>
      <c r="N110" s="508"/>
      <c r="O110" s="508"/>
      <c r="P110" s="508"/>
      <c r="Q110" s="508"/>
      <c r="R110" s="508"/>
      <c r="S110" s="508"/>
      <c r="T110" s="508"/>
      <c r="U110" s="508"/>
      <c r="V110" s="508" t="s">
        <v>259</v>
      </c>
    </row>
    <row r="111" spans="1:22" s="121" customFormat="1" x14ac:dyDescent="0.25">
      <c r="A111" s="508"/>
      <c r="B111" s="508"/>
      <c r="C111" s="508"/>
      <c r="D111" s="508" t="s">
        <v>370</v>
      </c>
      <c r="E111" s="508"/>
      <c r="F111" s="508"/>
      <c r="G111" s="508" t="s">
        <v>371</v>
      </c>
      <c r="H111" s="508"/>
      <c r="I111" s="508"/>
      <c r="J111" s="508" t="s">
        <v>398</v>
      </c>
      <c r="K111" s="508"/>
      <c r="L111" s="508"/>
      <c r="M111" s="508" t="s">
        <v>370</v>
      </c>
      <c r="N111" s="508"/>
      <c r="O111" s="508"/>
      <c r="P111" s="508" t="s">
        <v>371</v>
      </c>
      <c r="Q111" s="508"/>
      <c r="R111" s="508"/>
      <c r="S111" s="508" t="s">
        <v>398</v>
      </c>
      <c r="T111" s="508"/>
      <c r="U111" s="508"/>
      <c r="V111" s="508"/>
    </row>
    <row r="112" spans="1:22" s="121" customFormat="1" x14ac:dyDescent="0.25">
      <c r="A112" s="258" t="s">
        <v>30</v>
      </c>
      <c r="B112" s="135" t="s">
        <v>634</v>
      </c>
      <c r="C112" s="152" t="s">
        <v>91</v>
      </c>
      <c r="D112" s="501"/>
      <c r="E112" s="501"/>
      <c r="F112" s="501"/>
      <c r="G112" s="501"/>
      <c r="H112" s="501"/>
      <c r="I112" s="501"/>
      <c r="J112" s="501"/>
      <c r="K112" s="501"/>
      <c r="L112" s="501"/>
      <c r="M112" s="501"/>
      <c r="N112" s="501"/>
      <c r="O112" s="501"/>
      <c r="P112" s="501"/>
      <c r="Q112" s="501"/>
      <c r="R112" s="501"/>
      <c r="S112" s="501"/>
      <c r="T112" s="501"/>
      <c r="U112" s="501"/>
      <c r="V112" s="253"/>
    </row>
    <row r="113" spans="1:22" x14ac:dyDescent="0.25">
      <c r="A113" s="258" t="s">
        <v>32</v>
      </c>
      <c r="B113" s="135" t="s">
        <v>396</v>
      </c>
      <c r="C113" s="152" t="s">
        <v>91</v>
      </c>
      <c r="D113" s="509">
        <f>D108</f>
        <v>0</v>
      </c>
      <c r="E113" s="509"/>
      <c r="F113" s="509"/>
      <c r="G113" s="509">
        <f>E108</f>
        <v>0</v>
      </c>
      <c r="H113" s="509"/>
      <c r="I113" s="509"/>
      <c r="J113" s="509">
        <f>F108</f>
        <v>0</v>
      </c>
      <c r="K113" s="509"/>
      <c r="L113" s="509"/>
      <c r="M113" s="509">
        <f>M108</f>
        <v>0</v>
      </c>
      <c r="N113" s="509"/>
      <c r="O113" s="509"/>
      <c r="P113" s="509">
        <f>N108</f>
        <v>0</v>
      </c>
      <c r="Q113" s="509"/>
      <c r="R113" s="509"/>
      <c r="S113" s="509">
        <f>O108</f>
        <v>0</v>
      </c>
      <c r="T113" s="509"/>
      <c r="U113" s="509"/>
      <c r="V113" s="254"/>
    </row>
    <row r="114" spans="1:22" ht="33" x14ac:dyDescent="0.25">
      <c r="A114" s="258" t="s">
        <v>77</v>
      </c>
      <c r="B114" s="135" t="s">
        <v>394</v>
      </c>
      <c r="C114" s="152" t="s">
        <v>91</v>
      </c>
      <c r="D114" s="509">
        <f>G108</f>
        <v>0</v>
      </c>
      <c r="E114" s="509"/>
      <c r="F114" s="509"/>
      <c r="G114" s="509">
        <f>H108</f>
        <v>0</v>
      </c>
      <c r="H114" s="509"/>
      <c r="I114" s="509"/>
      <c r="J114" s="509">
        <f>I108</f>
        <v>0</v>
      </c>
      <c r="K114" s="509"/>
      <c r="L114" s="509"/>
      <c r="M114" s="509">
        <f>P108</f>
        <v>0</v>
      </c>
      <c r="N114" s="509"/>
      <c r="O114" s="509"/>
      <c r="P114" s="509">
        <f>Q108</f>
        <v>0</v>
      </c>
      <c r="Q114" s="509"/>
      <c r="R114" s="509"/>
      <c r="S114" s="509">
        <f>R108</f>
        <v>0</v>
      </c>
      <c r="T114" s="509"/>
      <c r="U114" s="509"/>
      <c r="V114" s="254"/>
    </row>
    <row r="115" spans="1:22" ht="33" x14ac:dyDescent="0.25">
      <c r="A115" s="258" t="s">
        <v>262</v>
      </c>
      <c r="B115" s="135" t="s">
        <v>395</v>
      </c>
      <c r="C115" s="152" t="s">
        <v>91</v>
      </c>
      <c r="D115" s="509">
        <f>J108</f>
        <v>0</v>
      </c>
      <c r="E115" s="509"/>
      <c r="F115" s="509"/>
      <c r="G115" s="509">
        <f>K108</f>
        <v>0</v>
      </c>
      <c r="H115" s="509"/>
      <c r="I115" s="509"/>
      <c r="J115" s="509">
        <f>L108</f>
        <v>0</v>
      </c>
      <c r="K115" s="509"/>
      <c r="L115" s="509"/>
      <c r="M115" s="509">
        <f>S108</f>
        <v>0</v>
      </c>
      <c r="N115" s="509"/>
      <c r="O115" s="509"/>
      <c r="P115" s="509">
        <f>T108</f>
        <v>0</v>
      </c>
      <c r="Q115" s="509"/>
      <c r="R115" s="509"/>
      <c r="S115" s="509">
        <f>U108</f>
        <v>0</v>
      </c>
      <c r="T115" s="509"/>
      <c r="U115" s="509"/>
      <c r="V115" s="254"/>
    </row>
    <row r="116" spans="1:22" x14ac:dyDescent="0.25">
      <c r="A116" s="258" t="s">
        <v>38</v>
      </c>
      <c r="B116" s="135" t="s">
        <v>120</v>
      </c>
      <c r="C116" s="152"/>
      <c r="D116" s="509">
        <f>SUM(D113:F115)</f>
        <v>0</v>
      </c>
      <c r="E116" s="509"/>
      <c r="F116" s="509"/>
      <c r="G116" s="509">
        <f t="shared" ref="G116" si="7">SUM(G113:I115)</f>
        <v>0</v>
      </c>
      <c r="H116" s="509"/>
      <c r="I116" s="509"/>
      <c r="J116" s="509">
        <f t="shared" ref="J116" si="8">SUM(J113:L115)</f>
        <v>0</v>
      </c>
      <c r="K116" s="509"/>
      <c r="L116" s="509"/>
      <c r="M116" s="509">
        <f t="shared" ref="M116" si="9">SUM(M113:O115)</f>
        <v>0</v>
      </c>
      <c r="N116" s="509"/>
      <c r="O116" s="509"/>
      <c r="P116" s="509">
        <f t="shared" ref="P116" si="10">SUM(P113:R115)</f>
        <v>0</v>
      </c>
      <c r="Q116" s="509"/>
      <c r="R116" s="509"/>
      <c r="S116" s="509">
        <f>SUM(S113:U115)</f>
        <v>0</v>
      </c>
      <c r="T116" s="509"/>
      <c r="U116" s="509"/>
      <c r="V116" s="254"/>
    </row>
    <row r="117" spans="1:22" x14ac:dyDescent="0.25">
      <c r="A117" s="258" t="s">
        <v>40</v>
      </c>
      <c r="B117" s="135" t="s">
        <v>634</v>
      </c>
      <c r="C117" s="152" t="s">
        <v>62</v>
      </c>
      <c r="D117" s="509">
        <f>IFERROR(D112*100/D116,0)</f>
        <v>0</v>
      </c>
      <c r="E117" s="509"/>
      <c r="F117" s="509"/>
      <c r="G117" s="509">
        <f t="shared" ref="G117" si="11">IFERROR(G112*100/G116,0)</f>
        <v>0</v>
      </c>
      <c r="H117" s="509"/>
      <c r="I117" s="509"/>
      <c r="J117" s="509">
        <f t="shared" ref="J117" si="12">IFERROR(J112*100/J116,0)</f>
        <v>0</v>
      </c>
      <c r="K117" s="509"/>
      <c r="L117" s="509"/>
      <c r="M117" s="509">
        <f t="shared" ref="M117" si="13">IFERROR(M112*100/M116,0)</f>
        <v>0</v>
      </c>
      <c r="N117" s="509"/>
      <c r="O117" s="509"/>
      <c r="P117" s="509">
        <f t="shared" ref="P117" si="14">IFERROR(P112*100/P116,0)</f>
        <v>0</v>
      </c>
      <c r="Q117" s="509"/>
      <c r="R117" s="509"/>
      <c r="S117" s="509">
        <f t="shared" ref="S117" si="15">IFERROR(S112*100/S116,0)</f>
        <v>0</v>
      </c>
      <c r="T117" s="509"/>
      <c r="U117" s="509"/>
      <c r="V117" s="254"/>
    </row>
    <row r="118" spans="1:22" x14ac:dyDescent="0.25">
      <c r="A118" s="260">
        <v>7.3</v>
      </c>
      <c r="B118" s="526" t="s">
        <v>52</v>
      </c>
      <c r="C118" s="526"/>
      <c r="D118" s="526"/>
      <c r="E118" s="526"/>
      <c r="F118" s="526"/>
      <c r="G118" s="526"/>
      <c r="H118" s="526"/>
      <c r="I118" s="526"/>
      <c r="J118" s="526"/>
      <c r="K118" s="526"/>
      <c r="L118" s="526"/>
      <c r="M118" s="526"/>
      <c r="N118" s="526"/>
      <c r="O118" s="526"/>
      <c r="P118" s="526"/>
      <c r="Q118" s="526"/>
      <c r="R118" s="526"/>
      <c r="S118" s="526"/>
      <c r="T118" s="526"/>
      <c r="U118" s="526"/>
      <c r="V118" s="526"/>
    </row>
    <row r="119" spans="1:22" x14ac:dyDescent="0.25">
      <c r="A119" s="260" t="s">
        <v>30</v>
      </c>
      <c r="B119" s="540" t="s">
        <v>350</v>
      </c>
      <c r="C119" s="540"/>
      <c r="D119" s="540"/>
      <c r="E119" s="540"/>
      <c r="F119" s="540"/>
      <c r="G119" s="540"/>
      <c r="H119" s="540"/>
      <c r="I119" s="540"/>
      <c r="J119" s="540"/>
      <c r="K119" s="540"/>
      <c r="L119" s="540"/>
      <c r="M119" s="540"/>
      <c r="N119" s="540"/>
      <c r="O119" s="540"/>
      <c r="P119" s="540"/>
      <c r="Q119" s="540"/>
      <c r="R119" s="540"/>
      <c r="S119" s="540"/>
      <c r="T119" s="540"/>
      <c r="U119" s="540"/>
      <c r="V119" s="540"/>
    </row>
    <row r="120" spans="1:22" x14ac:dyDescent="0.25">
      <c r="A120" s="260" t="s">
        <v>32</v>
      </c>
      <c r="B120" s="540" t="s">
        <v>635</v>
      </c>
      <c r="C120" s="540"/>
      <c r="D120" s="540"/>
      <c r="E120" s="540"/>
      <c r="F120" s="540"/>
      <c r="G120" s="540"/>
      <c r="H120" s="540"/>
      <c r="I120" s="540"/>
      <c r="J120" s="540"/>
      <c r="K120" s="540"/>
      <c r="L120" s="540"/>
      <c r="M120" s="540"/>
      <c r="N120" s="540"/>
      <c r="O120" s="540"/>
      <c r="P120" s="540"/>
      <c r="Q120" s="540"/>
      <c r="R120" s="540"/>
      <c r="S120" s="540"/>
      <c r="T120" s="540"/>
      <c r="U120" s="540"/>
      <c r="V120" s="540"/>
    </row>
    <row r="121" spans="1:22" x14ac:dyDescent="0.25">
      <c r="A121" s="260" t="s">
        <v>77</v>
      </c>
      <c r="B121" s="540" t="s">
        <v>89</v>
      </c>
      <c r="C121" s="540"/>
      <c r="D121" s="540"/>
      <c r="E121" s="540"/>
      <c r="F121" s="540"/>
      <c r="G121" s="540"/>
      <c r="H121" s="540"/>
      <c r="I121" s="540"/>
      <c r="J121" s="540"/>
      <c r="K121" s="540"/>
      <c r="L121" s="540"/>
      <c r="M121" s="540"/>
      <c r="N121" s="540"/>
      <c r="O121" s="540"/>
      <c r="P121" s="540"/>
      <c r="Q121" s="540"/>
      <c r="R121" s="540"/>
      <c r="S121" s="540"/>
      <c r="T121" s="540"/>
      <c r="U121" s="540"/>
      <c r="V121" s="540"/>
    </row>
    <row r="122" spans="1:22" x14ac:dyDescent="0.25">
      <c r="A122" s="260" t="s">
        <v>36</v>
      </c>
      <c r="B122" s="540" t="s">
        <v>88</v>
      </c>
      <c r="C122" s="540"/>
      <c r="D122" s="540"/>
      <c r="E122" s="540"/>
      <c r="F122" s="540"/>
      <c r="G122" s="540"/>
      <c r="H122" s="540"/>
      <c r="I122" s="540"/>
      <c r="J122" s="540"/>
      <c r="K122" s="540"/>
      <c r="L122" s="540"/>
      <c r="M122" s="540"/>
      <c r="N122" s="540"/>
      <c r="O122" s="540"/>
      <c r="P122" s="540"/>
      <c r="Q122" s="540"/>
      <c r="R122" s="540"/>
      <c r="S122" s="540"/>
      <c r="T122" s="540"/>
      <c r="U122" s="540"/>
      <c r="V122" s="540"/>
    </row>
    <row r="123" spans="1:22" x14ac:dyDescent="0.25">
      <c r="A123" s="260" t="s">
        <v>38</v>
      </c>
      <c r="B123" s="526" t="s">
        <v>636</v>
      </c>
      <c r="C123" s="526"/>
      <c r="D123" s="526"/>
      <c r="E123" s="526"/>
      <c r="F123" s="526"/>
      <c r="G123" s="526"/>
      <c r="H123" s="526"/>
      <c r="I123" s="526"/>
      <c r="J123" s="526"/>
      <c r="K123" s="526"/>
      <c r="L123" s="526"/>
      <c r="M123" s="526"/>
      <c r="N123" s="526"/>
      <c r="O123" s="526"/>
      <c r="P123" s="526"/>
      <c r="Q123" s="526"/>
      <c r="R123" s="526"/>
      <c r="S123" s="526"/>
      <c r="T123" s="526"/>
      <c r="U123" s="526"/>
      <c r="V123" s="526"/>
    </row>
    <row r="124" spans="1:22" x14ac:dyDescent="0.25">
      <c r="A124" s="153">
        <v>8</v>
      </c>
      <c r="B124" s="527" t="s">
        <v>53</v>
      </c>
      <c r="C124" s="527"/>
      <c r="D124" s="527"/>
      <c r="E124" s="527"/>
      <c r="F124" s="527"/>
      <c r="G124" s="527"/>
      <c r="H124" s="527"/>
      <c r="I124" s="527"/>
      <c r="J124" s="527"/>
      <c r="K124" s="527"/>
      <c r="L124" s="527"/>
      <c r="M124" s="527"/>
      <c r="N124" s="527"/>
      <c r="O124" s="527"/>
      <c r="P124" s="527"/>
      <c r="Q124" s="527"/>
      <c r="R124" s="527"/>
      <c r="S124" s="527"/>
      <c r="T124" s="527"/>
      <c r="U124" s="527"/>
      <c r="V124" s="527"/>
    </row>
    <row r="125" spans="1:22" x14ac:dyDescent="0.25">
      <c r="A125" s="258" t="s">
        <v>139</v>
      </c>
      <c r="B125" s="503" t="s">
        <v>128</v>
      </c>
      <c r="C125" s="503"/>
      <c r="D125" s="503"/>
      <c r="E125" s="258" t="s">
        <v>27</v>
      </c>
      <c r="F125" s="508" t="str">
        <f>E7</f>
        <v>Current/ Assessment/ Target Year (20.... 20....)</v>
      </c>
      <c r="G125" s="508"/>
      <c r="H125" s="508"/>
      <c r="I125" s="508"/>
      <c r="J125" s="508"/>
      <c r="K125" s="508"/>
      <c r="L125" s="508"/>
      <c r="M125" s="508" t="str">
        <f>M7</f>
        <v>Baseline Year/ Previous Year (20.... 20....)</v>
      </c>
      <c r="N125" s="508"/>
      <c r="O125" s="508"/>
      <c r="P125" s="508"/>
      <c r="Q125" s="508"/>
      <c r="R125" s="508"/>
      <c r="S125" s="508"/>
      <c r="T125" s="508"/>
      <c r="U125" s="508" t="s">
        <v>259</v>
      </c>
      <c r="V125" s="508"/>
    </row>
    <row r="126" spans="1:22" x14ac:dyDescent="0.25">
      <c r="A126" s="258" t="s">
        <v>30</v>
      </c>
      <c r="B126" s="504" t="s">
        <v>90</v>
      </c>
      <c r="C126" s="504"/>
      <c r="D126" s="504"/>
      <c r="E126" s="152" t="s">
        <v>54</v>
      </c>
      <c r="F126" s="497" t="s">
        <v>1005</v>
      </c>
      <c r="G126" s="497"/>
      <c r="H126" s="497"/>
      <c r="I126" s="497"/>
      <c r="J126" s="497"/>
      <c r="K126" s="497"/>
      <c r="L126" s="497"/>
      <c r="M126" s="497"/>
      <c r="N126" s="497"/>
      <c r="O126" s="497"/>
      <c r="P126" s="497"/>
      <c r="Q126" s="497"/>
      <c r="R126" s="497"/>
      <c r="S126" s="497"/>
      <c r="T126" s="497"/>
      <c r="U126" s="497"/>
      <c r="V126" s="497"/>
    </row>
    <row r="127" spans="1:22" x14ac:dyDescent="0.25">
      <c r="A127" s="258" t="s">
        <v>32</v>
      </c>
      <c r="B127" s="504" t="s">
        <v>55</v>
      </c>
      <c r="C127" s="504"/>
      <c r="D127" s="504"/>
      <c r="E127" s="135"/>
      <c r="F127" s="497"/>
      <c r="G127" s="497"/>
      <c r="H127" s="497"/>
      <c r="I127" s="497"/>
      <c r="J127" s="497"/>
      <c r="K127" s="497"/>
      <c r="L127" s="497"/>
      <c r="M127" s="497"/>
      <c r="N127" s="497"/>
      <c r="O127" s="497"/>
      <c r="P127" s="497"/>
      <c r="Q127" s="497"/>
      <c r="R127" s="497"/>
      <c r="S127" s="497"/>
      <c r="T127" s="497"/>
      <c r="U127" s="497"/>
      <c r="V127" s="497"/>
    </row>
    <row r="128" spans="1:22" x14ac:dyDescent="0.25">
      <c r="A128" s="153">
        <v>9</v>
      </c>
      <c r="B128" s="527" t="s">
        <v>359</v>
      </c>
      <c r="C128" s="527"/>
      <c r="D128" s="527"/>
      <c r="E128" s="527"/>
      <c r="F128" s="527"/>
      <c r="G128" s="527"/>
      <c r="H128" s="527"/>
      <c r="I128" s="527"/>
      <c r="J128" s="527"/>
      <c r="K128" s="527"/>
      <c r="L128" s="527"/>
      <c r="M128" s="527"/>
      <c r="N128" s="527"/>
      <c r="O128" s="527"/>
      <c r="P128" s="527"/>
      <c r="Q128" s="527"/>
      <c r="R128" s="527"/>
      <c r="S128" s="527"/>
      <c r="T128" s="527"/>
      <c r="U128" s="527"/>
      <c r="V128" s="527"/>
    </row>
    <row r="129" spans="1:22" x14ac:dyDescent="0.25">
      <c r="A129" s="258" t="s">
        <v>139</v>
      </c>
      <c r="B129" s="503" t="s">
        <v>128</v>
      </c>
      <c r="C129" s="503"/>
      <c r="D129" s="503"/>
      <c r="E129" s="258" t="s">
        <v>27</v>
      </c>
      <c r="F129" s="508" t="str">
        <f>E7</f>
        <v>Current/ Assessment/ Target Year (20.... 20....)</v>
      </c>
      <c r="G129" s="508"/>
      <c r="H129" s="508"/>
      <c r="I129" s="508"/>
      <c r="J129" s="508"/>
      <c r="K129" s="508"/>
      <c r="L129" s="508"/>
      <c r="M129" s="508" t="str">
        <f>M7</f>
        <v>Baseline Year/ Previous Year (20.... 20....)</v>
      </c>
      <c r="N129" s="508"/>
      <c r="O129" s="508"/>
      <c r="P129" s="508"/>
      <c r="Q129" s="508"/>
      <c r="R129" s="508"/>
      <c r="S129" s="508"/>
      <c r="T129" s="508"/>
      <c r="U129" s="508" t="s">
        <v>259</v>
      </c>
      <c r="V129" s="508"/>
    </row>
    <row r="130" spans="1:22" x14ac:dyDescent="0.25">
      <c r="A130" s="258" t="s">
        <v>30</v>
      </c>
      <c r="B130" s="504" t="s">
        <v>92</v>
      </c>
      <c r="C130" s="504"/>
      <c r="D130" s="504"/>
      <c r="E130" s="152" t="s">
        <v>91</v>
      </c>
      <c r="F130" s="537">
        <f>I67</f>
        <v>0</v>
      </c>
      <c r="G130" s="537"/>
      <c r="H130" s="537"/>
      <c r="I130" s="537"/>
      <c r="J130" s="537"/>
      <c r="K130" s="537"/>
      <c r="L130" s="537"/>
      <c r="M130" s="537">
        <f>Q67</f>
        <v>0</v>
      </c>
      <c r="N130" s="537"/>
      <c r="O130" s="537"/>
      <c r="P130" s="537"/>
      <c r="Q130" s="537"/>
      <c r="R130" s="537"/>
      <c r="S130" s="537"/>
      <c r="T130" s="537"/>
      <c r="U130" s="574"/>
      <c r="V130" s="574"/>
    </row>
    <row r="131" spans="1:22" x14ac:dyDescent="0.25">
      <c r="A131" s="258" t="s">
        <v>32</v>
      </c>
      <c r="B131" s="504" t="s">
        <v>93</v>
      </c>
      <c r="C131" s="504"/>
      <c r="D131" s="504"/>
      <c r="E131" s="152" t="s">
        <v>91</v>
      </c>
      <c r="F131" s="573">
        <f>F130-F133</f>
        <v>0</v>
      </c>
      <c r="G131" s="573"/>
      <c r="H131" s="573"/>
      <c r="I131" s="573"/>
      <c r="J131" s="573"/>
      <c r="K131" s="573"/>
      <c r="L131" s="573"/>
      <c r="M131" s="537">
        <f>M130-M133</f>
        <v>0</v>
      </c>
      <c r="N131" s="537"/>
      <c r="O131" s="537"/>
      <c r="P131" s="537"/>
      <c r="Q131" s="537"/>
      <c r="R131" s="537"/>
      <c r="S131" s="537"/>
      <c r="T131" s="537"/>
      <c r="U131" s="574"/>
      <c r="V131" s="574"/>
    </row>
    <row r="132" spans="1:22" x14ac:dyDescent="0.25">
      <c r="A132" s="258" t="s">
        <v>77</v>
      </c>
      <c r="B132" s="504" t="s">
        <v>87</v>
      </c>
      <c r="C132" s="504"/>
      <c r="D132" s="504"/>
      <c r="E132" s="152" t="s">
        <v>91</v>
      </c>
      <c r="F132" s="497"/>
      <c r="G132" s="497"/>
      <c r="H132" s="497"/>
      <c r="I132" s="497"/>
      <c r="J132" s="497"/>
      <c r="K132" s="497"/>
      <c r="L132" s="497"/>
      <c r="M132" s="497"/>
      <c r="N132" s="497"/>
      <c r="O132" s="497"/>
      <c r="P132" s="497"/>
      <c r="Q132" s="497"/>
      <c r="R132" s="497"/>
      <c r="S132" s="497"/>
      <c r="T132" s="497"/>
      <c r="U132" s="574"/>
      <c r="V132" s="574"/>
    </row>
    <row r="133" spans="1:22" ht="30" customHeight="1" x14ac:dyDescent="0.25">
      <c r="A133" s="258" t="s">
        <v>36</v>
      </c>
      <c r="B133" s="504" t="s">
        <v>94</v>
      </c>
      <c r="C133" s="504"/>
      <c r="D133" s="504"/>
      <c r="E133" s="152" t="s">
        <v>91</v>
      </c>
      <c r="F133" s="576"/>
      <c r="G133" s="576"/>
      <c r="H133" s="576"/>
      <c r="I133" s="576"/>
      <c r="J133" s="576"/>
      <c r="K133" s="576"/>
      <c r="L133" s="576"/>
      <c r="M133" s="497"/>
      <c r="N133" s="497"/>
      <c r="O133" s="497"/>
      <c r="P133" s="497"/>
      <c r="Q133" s="497"/>
      <c r="R133" s="497"/>
      <c r="S133" s="497"/>
      <c r="T133" s="497"/>
      <c r="U133" s="574"/>
      <c r="V133" s="574"/>
    </row>
    <row r="134" spans="1:22" x14ac:dyDescent="0.25">
      <c r="A134" s="258" t="s">
        <v>38</v>
      </c>
      <c r="B134" s="504" t="s">
        <v>95</v>
      </c>
      <c r="C134" s="504"/>
      <c r="D134" s="504"/>
      <c r="E134" s="152" t="s">
        <v>91</v>
      </c>
      <c r="F134" s="497"/>
      <c r="G134" s="497"/>
      <c r="H134" s="497"/>
      <c r="I134" s="497"/>
      <c r="J134" s="497"/>
      <c r="K134" s="497"/>
      <c r="L134" s="497"/>
      <c r="M134" s="497"/>
      <c r="N134" s="497"/>
      <c r="O134" s="497"/>
      <c r="P134" s="497"/>
      <c r="Q134" s="497"/>
      <c r="R134" s="497"/>
      <c r="S134" s="497"/>
      <c r="T134" s="497"/>
      <c r="U134" s="574"/>
      <c r="V134" s="574"/>
    </row>
    <row r="135" spans="1:22" s="120" customFormat="1" ht="20.25" x14ac:dyDescent="0.25">
      <c r="A135" s="136">
        <v>10</v>
      </c>
      <c r="B135" s="572" t="s">
        <v>347</v>
      </c>
      <c r="C135" s="572"/>
      <c r="D135" s="572"/>
      <c r="E135" s="572"/>
      <c r="F135" s="572"/>
      <c r="G135" s="572"/>
      <c r="H135" s="572"/>
      <c r="I135" s="572"/>
      <c r="J135" s="572"/>
      <c r="K135" s="572"/>
      <c r="L135" s="572"/>
      <c r="M135" s="572"/>
      <c r="N135" s="572"/>
      <c r="O135" s="572"/>
      <c r="P135" s="572"/>
      <c r="Q135" s="572"/>
      <c r="R135" s="572"/>
      <c r="S135" s="572"/>
      <c r="T135" s="572"/>
      <c r="U135" s="572"/>
      <c r="V135" s="572"/>
    </row>
    <row r="136" spans="1:22" x14ac:dyDescent="0.25">
      <c r="A136" s="258" t="s">
        <v>142</v>
      </c>
      <c r="B136" s="503" t="s">
        <v>187</v>
      </c>
      <c r="C136" s="503"/>
      <c r="D136" s="503"/>
      <c r="E136" s="503"/>
      <c r="F136" s="503"/>
      <c r="G136" s="503"/>
      <c r="H136" s="503"/>
      <c r="I136" s="503"/>
      <c r="J136" s="503"/>
      <c r="K136" s="503"/>
      <c r="L136" s="503"/>
      <c r="M136" s="503"/>
      <c r="N136" s="503"/>
      <c r="O136" s="503"/>
      <c r="P136" s="503"/>
      <c r="Q136" s="503"/>
      <c r="R136" s="503"/>
      <c r="S136" s="503"/>
      <c r="T136" s="503"/>
      <c r="U136" s="503"/>
      <c r="V136" s="503"/>
    </row>
    <row r="137" spans="1:22" s="138" customFormat="1" ht="23.25" x14ac:dyDescent="0.25">
      <c r="A137" s="137" t="s">
        <v>177</v>
      </c>
      <c r="B137" s="502" t="s">
        <v>31</v>
      </c>
      <c r="C137" s="502"/>
      <c r="D137" s="502"/>
      <c r="E137" s="502"/>
      <c r="F137" s="502"/>
      <c r="G137" s="502"/>
      <c r="H137" s="502"/>
      <c r="I137" s="502"/>
      <c r="J137" s="502"/>
      <c r="K137" s="502"/>
      <c r="L137" s="502"/>
      <c r="M137" s="502"/>
      <c r="N137" s="502"/>
      <c r="O137" s="502"/>
      <c r="P137" s="502"/>
      <c r="Q137" s="502"/>
      <c r="R137" s="502"/>
      <c r="S137" s="502"/>
      <c r="T137" s="502"/>
      <c r="U137" s="502"/>
      <c r="V137" s="502"/>
    </row>
    <row r="138" spans="1:22" x14ac:dyDescent="0.25">
      <c r="A138" s="258" t="s">
        <v>4</v>
      </c>
      <c r="B138" s="503" t="s">
        <v>59</v>
      </c>
      <c r="C138" s="503"/>
      <c r="D138" s="503"/>
      <c r="E138" s="503"/>
      <c r="F138" s="503"/>
      <c r="G138" s="503"/>
      <c r="H138" s="503"/>
      <c r="I138" s="503"/>
      <c r="J138" s="503"/>
      <c r="K138" s="503"/>
      <c r="L138" s="503"/>
      <c r="M138" s="503"/>
      <c r="N138" s="503"/>
      <c r="O138" s="503"/>
      <c r="P138" s="503"/>
      <c r="Q138" s="503"/>
      <c r="R138" s="503"/>
      <c r="S138" s="503"/>
      <c r="T138" s="503"/>
      <c r="U138" s="503"/>
      <c r="V138" s="503"/>
    </row>
    <row r="139" spans="1:22" ht="27" customHeight="1" x14ac:dyDescent="0.25">
      <c r="A139" s="508" t="s">
        <v>205</v>
      </c>
      <c r="B139" s="503" t="s">
        <v>212</v>
      </c>
      <c r="C139" s="503"/>
      <c r="D139" s="503"/>
      <c r="E139" s="508" t="s">
        <v>27</v>
      </c>
      <c r="F139" s="508" t="s">
        <v>57</v>
      </c>
      <c r="G139" s="508" t="s">
        <v>58</v>
      </c>
      <c r="H139" s="575" t="str">
        <f>E7</f>
        <v>Current/ Assessment/ Target Year (20.... 20....)</v>
      </c>
      <c r="I139" s="575"/>
      <c r="J139" s="575"/>
      <c r="K139" s="575"/>
      <c r="L139" s="575"/>
      <c r="M139" s="575" t="str">
        <f>M7</f>
        <v>Baseline Year/ Previous Year (20.... 20....)</v>
      </c>
      <c r="N139" s="575"/>
      <c r="O139" s="575"/>
      <c r="P139" s="575"/>
      <c r="Q139" s="575"/>
      <c r="R139" s="575"/>
      <c r="S139" s="575"/>
      <c r="T139" s="575"/>
      <c r="U139" s="508" t="s">
        <v>259</v>
      </c>
      <c r="V139" s="508"/>
    </row>
    <row r="140" spans="1:22" ht="36.75" customHeight="1" x14ac:dyDescent="0.25">
      <c r="A140" s="508"/>
      <c r="B140" s="503"/>
      <c r="C140" s="503"/>
      <c r="D140" s="503"/>
      <c r="E140" s="508"/>
      <c r="F140" s="508"/>
      <c r="G140" s="508"/>
      <c r="H140" s="508" t="s">
        <v>317</v>
      </c>
      <c r="I140" s="508"/>
      <c r="J140" s="508"/>
      <c r="K140" s="508"/>
      <c r="L140" s="508"/>
      <c r="M140" s="505" t="s">
        <v>317</v>
      </c>
      <c r="N140" s="506"/>
      <c r="O140" s="506"/>
      <c r="P140" s="506"/>
      <c r="Q140" s="506"/>
      <c r="R140" s="507"/>
      <c r="S140" s="508" t="s">
        <v>1043</v>
      </c>
      <c r="T140" s="508"/>
      <c r="U140" s="508"/>
      <c r="V140" s="508"/>
    </row>
    <row r="141" spans="1:22" x14ac:dyDescent="0.25">
      <c r="A141" s="258" t="s">
        <v>60</v>
      </c>
      <c r="B141" s="504" t="s">
        <v>61</v>
      </c>
      <c r="C141" s="504"/>
      <c r="D141" s="504"/>
      <c r="E141" s="258" t="s">
        <v>62</v>
      </c>
      <c r="F141" s="353"/>
      <c r="G141" s="353"/>
      <c r="H141" s="501"/>
      <c r="I141" s="501"/>
      <c r="J141" s="501"/>
      <c r="K141" s="501"/>
      <c r="L141" s="501"/>
      <c r="M141" s="498"/>
      <c r="N141" s="499"/>
      <c r="O141" s="499"/>
      <c r="P141" s="499"/>
      <c r="Q141" s="499"/>
      <c r="R141" s="500"/>
      <c r="S141" s="509">
        <f>M141</f>
        <v>0</v>
      </c>
      <c r="T141" s="509"/>
      <c r="U141" s="501"/>
      <c r="V141" s="501"/>
    </row>
    <row r="142" spans="1:22" x14ac:dyDescent="0.25">
      <c r="A142" s="258" t="s">
        <v>63</v>
      </c>
      <c r="B142" s="504" t="s">
        <v>64</v>
      </c>
      <c r="C142" s="504"/>
      <c r="D142" s="504"/>
      <c r="E142" s="258" t="s">
        <v>62</v>
      </c>
      <c r="F142" s="353"/>
      <c r="G142" s="353"/>
      <c r="H142" s="501"/>
      <c r="I142" s="501"/>
      <c r="J142" s="501"/>
      <c r="K142" s="501"/>
      <c r="L142" s="501"/>
      <c r="M142" s="498"/>
      <c r="N142" s="499"/>
      <c r="O142" s="499"/>
      <c r="P142" s="499"/>
      <c r="Q142" s="499"/>
      <c r="R142" s="500"/>
      <c r="S142" s="509">
        <f t="shared" ref="S142:S145" si="16">M142</f>
        <v>0</v>
      </c>
      <c r="T142" s="509"/>
      <c r="U142" s="501"/>
      <c r="V142" s="501"/>
    </row>
    <row r="143" spans="1:22" x14ac:dyDescent="0.25">
      <c r="A143" s="258" t="s">
        <v>34</v>
      </c>
      <c r="B143" s="504" t="s">
        <v>65</v>
      </c>
      <c r="C143" s="504"/>
      <c r="D143" s="504"/>
      <c r="E143" s="258" t="s">
        <v>62</v>
      </c>
      <c r="F143" s="353"/>
      <c r="G143" s="353"/>
      <c r="H143" s="501"/>
      <c r="I143" s="501"/>
      <c r="J143" s="501"/>
      <c r="K143" s="501"/>
      <c r="L143" s="501"/>
      <c r="M143" s="498"/>
      <c r="N143" s="499"/>
      <c r="O143" s="499"/>
      <c r="P143" s="499"/>
      <c r="Q143" s="499"/>
      <c r="R143" s="500"/>
      <c r="S143" s="509">
        <f t="shared" si="16"/>
        <v>0</v>
      </c>
      <c r="T143" s="509"/>
      <c r="U143" s="501"/>
      <c r="V143" s="501"/>
    </row>
    <row r="144" spans="1:22" x14ac:dyDescent="0.25">
      <c r="A144" s="258" t="s">
        <v>36</v>
      </c>
      <c r="B144" s="504" t="s">
        <v>66</v>
      </c>
      <c r="C144" s="504"/>
      <c r="D144" s="504"/>
      <c r="E144" s="258" t="s">
        <v>62</v>
      </c>
      <c r="F144" s="353"/>
      <c r="G144" s="353"/>
      <c r="H144" s="501"/>
      <c r="I144" s="501"/>
      <c r="J144" s="501"/>
      <c r="K144" s="501"/>
      <c r="L144" s="501"/>
      <c r="M144" s="498"/>
      <c r="N144" s="499"/>
      <c r="O144" s="499"/>
      <c r="P144" s="499"/>
      <c r="Q144" s="499"/>
      <c r="R144" s="500"/>
      <c r="S144" s="509">
        <f t="shared" si="16"/>
        <v>0</v>
      </c>
      <c r="T144" s="509"/>
      <c r="U144" s="501"/>
      <c r="V144" s="501"/>
    </row>
    <row r="145" spans="1:22" x14ac:dyDescent="0.25">
      <c r="A145" s="258" t="s">
        <v>67</v>
      </c>
      <c r="B145" s="504" t="s">
        <v>68</v>
      </c>
      <c r="C145" s="504"/>
      <c r="D145" s="504"/>
      <c r="E145" s="258" t="s">
        <v>69</v>
      </c>
      <c r="F145" s="353"/>
      <c r="G145" s="353"/>
      <c r="H145" s="501"/>
      <c r="I145" s="501"/>
      <c r="J145" s="501"/>
      <c r="K145" s="501"/>
      <c r="L145" s="501"/>
      <c r="M145" s="498"/>
      <c r="N145" s="499"/>
      <c r="O145" s="499"/>
      <c r="P145" s="499"/>
      <c r="Q145" s="499"/>
      <c r="R145" s="500"/>
      <c r="S145" s="509">
        <f t="shared" si="16"/>
        <v>0</v>
      </c>
      <c r="T145" s="509"/>
      <c r="U145" s="501"/>
      <c r="V145" s="501"/>
    </row>
    <row r="146" spans="1:22" x14ac:dyDescent="0.25">
      <c r="A146" s="258" t="s">
        <v>12</v>
      </c>
      <c r="B146" s="503" t="s">
        <v>70</v>
      </c>
      <c r="C146" s="503"/>
      <c r="D146" s="503"/>
      <c r="E146" s="503"/>
      <c r="F146" s="503"/>
      <c r="G146" s="503"/>
      <c r="H146" s="503"/>
      <c r="I146" s="503"/>
      <c r="J146" s="503"/>
      <c r="K146" s="503"/>
      <c r="L146" s="503"/>
      <c r="M146" s="503"/>
      <c r="N146" s="503"/>
      <c r="O146" s="503"/>
      <c r="P146" s="503"/>
      <c r="Q146" s="503"/>
      <c r="R146" s="503"/>
      <c r="S146" s="503"/>
      <c r="T146" s="503"/>
      <c r="U146" s="503"/>
      <c r="V146" s="503"/>
    </row>
    <row r="147" spans="1:22" ht="13.9" customHeight="1" x14ac:dyDescent="0.25">
      <c r="A147" s="258" t="s">
        <v>30</v>
      </c>
      <c r="B147" s="504" t="s">
        <v>71</v>
      </c>
      <c r="C147" s="504"/>
      <c r="D147" s="504"/>
      <c r="E147" s="258" t="s">
        <v>62</v>
      </c>
      <c r="F147" s="367"/>
      <c r="G147" s="353"/>
      <c r="H147" s="501"/>
      <c r="I147" s="501"/>
      <c r="J147" s="501"/>
      <c r="K147" s="501"/>
      <c r="L147" s="501"/>
      <c r="M147" s="498"/>
      <c r="N147" s="499"/>
      <c r="O147" s="499"/>
      <c r="P147" s="499"/>
      <c r="Q147" s="499"/>
      <c r="R147" s="500"/>
      <c r="S147" s="509">
        <f>M147</f>
        <v>0</v>
      </c>
      <c r="T147" s="509"/>
      <c r="U147" s="501"/>
      <c r="V147" s="501"/>
    </row>
    <row r="148" spans="1:22" ht="17.25" x14ac:dyDescent="0.25">
      <c r="A148" s="258" t="s">
        <v>63</v>
      </c>
      <c r="B148" s="504" t="s">
        <v>72</v>
      </c>
      <c r="C148" s="504"/>
      <c r="D148" s="504"/>
      <c r="E148" s="258" t="s">
        <v>62</v>
      </c>
      <c r="F148" s="367"/>
      <c r="G148" s="353"/>
      <c r="H148" s="501"/>
      <c r="I148" s="501"/>
      <c r="J148" s="501"/>
      <c r="K148" s="501"/>
      <c r="L148" s="501"/>
      <c r="M148" s="498"/>
      <c r="N148" s="499"/>
      <c r="O148" s="499"/>
      <c r="P148" s="499"/>
      <c r="Q148" s="499"/>
      <c r="R148" s="500"/>
      <c r="S148" s="509">
        <f t="shared" ref="S148:S153" si="17">M148</f>
        <v>0</v>
      </c>
      <c r="T148" s="509"/>
      <c r="U148" s="501"/>
      <c r="V148" s="501"/>
    </row>
    <row r="149" spans="1:22" ht="17.25" x14ac:dyDescent="0.25">
      <c r="A149" s="258" t="s">
        <v>34</v>
      </c>
      <c r="B149" s="504" t="s">
        <v>73</v>
      </c>
      <c r="C149" s="504"/>
      <c r="D149" s="504"/>
      <c r="E149" s="258" t="s">
        <v>62</v>
      </c>
      <c r="F149" s="367"/>
      <c r="G149" s="353"/>
      <c r="H149" s="501"/>
      <c r="I149" s="501"/>
      <c r="J149" s="501"/>
      <c r="K149" s="501"/>
      <c r="L149" s="501"/>
      <c r="M149" s="498"/>
      <c r="N149" s="499"/>
      <c r="O149" s="499"/>
      <c r="P149" s="499"/>
      <c r="Q149" s="499"/>
      <c r="R149" s="500"/>
      <c r="S149" s="509">
        <f t="shared" si="17"/>
        <v>0</v>
      </c>
      <c r="T149" s="509"/>
      <c r="U149" s="501"/>
      <c r="V149" s="501"/>
    </row>
    <row r="150" spans="1:22" ht="13.9" customHeight="1" x14ac:dyDescent="0.25">
      <c r="A150" s="258" t="s">
        <v>36</v>
      </c>
      <c r="B150" s="504" t="s">
        <v>74</v>
      </c>
      <c r="C150" s="504"/>
      <c r="D150" s="504"/>
      <c r="E150" s="258" t="s">
        <v>62</v>
      </c>
      <c r="F150" s="367"/>
      <c r="G150" s="353"/>
      <c r="H150" s="501"/>
      <c r="I150" s="501"/>
      <c r="J150" s="501"/>
      <c r="K150" s="501"/>
      <c r="L150" s="501"/>
      <c r="M150" s="498"/>
      <c r="N150" s="499"/>
      <c r="O150" s="499"/>
      <c r="P150" s="499"/>
      <c r="Q150" s="499"/>
      <c r="R150" s="500"/>
      <c r="S150" s="509">
        <f t="shared" si="17"/>
        <v>0</v>
      </c>
      <c r="T150" s="509"/>
      <c r="U150" s="501"/>
      <c r="V150" s="501"/>
    </row>
    <row r="151" spans="1:22" ht="13.9" customHeight="1" x14ac:dyDescent="0.25">
      <c r="A151" s="258" t="s">
        <v>67</v>
      </c>
      <c r="B151" s="504" t="s">
        <v>75</v>
      </c>
      <c r="C151" s="504"/>
      <c r="D151" s="504"/>
      <c r="E151" s="258" t="s">
        <v>62</v>
      </c>
      <c r="F151" s="367"/>
      <c r="G151" s="353"/>
      <c r="H151" s="501"/>
      <c r="I151" s="501"/>
      <c r="J151" s="501"/>
      <c r="K151" s="501"/>
      <c r="L151" s="501"/>
      <c r="M151" s="498"/>
      <c r="N151" s="499"/>
      <c r="O151" s="499"/>
      <c r="P151" s="499"/>
      <c r="Q151" s="499"/>
      <c r="R151" s="500"/>
      <c r="S151" s="509">
        <f t="shared" si="17"/>
        <v>0</v>
      </c>
      <c r="T151" s="509"/>
      <c r="U151" s="501"/>
      <c r="V151" s="501"/>
    </row>
    <row r="152" spans="1:22" ht="13.9" customHeight="1" x14ac:dyDescent="0.25">
      <c r="A152" s="258" t="s">
        <v>50</v>
      </c>
      <c r="B152" s="504" t="s">
        <v>149</v>
      </c>
      <c r="C152" s="504"/>
      <c r="D152" s="504"/>
      <c r="E152" s="258"/>
      <c r="F152" s="367"/>
      <c r="G152" s="353"/>
      <c r="H152" s="501"/>
      <c r="I152" s="501"/>
      <c r="J152" s="501"/>
      <c r="K152" s="501"/>
      <c r="L152" s="501"/>
      <c r="M152" s="498"/>
      <c r="N152" s="499"/>
      <c r="O152" s="499"/>
      <c r="P152" s="499"/>
      <c r="Q152" s="499"/>
      <c r="R152" s="500"/>
      <c r="S152" s="509">
        <f t="shared" si="17"/>
        <v>0</v>
      </c>
      <c r="T152" s="509"/>
      <c r="U152" s="501"/>
      <c r="V152" s="501"/>
    </row>
    <row r="153" spans="1:22" ht="37.5" customHeight="1" x14ac:dyDescent="0.25">
      <c r="A153" s="258" t="s">
        <v>51</v>
      </c>
      <c r="B153" s="504" t="s">
        <v>794</v>
      </c>
      <c r="C153" s="504"/>
      <c r="D153" s="504"/>
      <c r="E153" s="258" t="s">
        <v>576</v>
      </c>
      <c r="F153" s="353"/>
      <c r="G153" s="353"/>
      <c r="H153" s="521"/>
      <c r="I153" s="522"/>
      <c r="J153" s="522"/>
      <c r="K153" s="522"/>
      <c r="L153" s="523"/>
      <c r="M153" s="498"/>
      <c r="N153" s="499"/>
      <c r="O153" s="499"/>
      <c r="P153" s="499"/>
      <c r="Q153" s="499"/>
      <c r="R153" s="500"/>
      <c r="S153" s="509">
        <f t="shared" si="17"/>
        <v>0</v>
      </c>
      <c r="T153" s="509"/>
      <c r="U153" s="521"/>
      <c r="V153" s="523"/>
    </row>
    <row r="154" spans="1:22" s="139" customFormat="1" ht="23.25" x14ac:dyDescent="0.25">
      <c r="A154" s="137" t="s">
        <v>178</v>
      </c>
      <c r="B154" s="502" t="s">
        <v>33</v>
      </c>
      <c r="C154" s="502"/>
      <c r="D154" s="502"/>
      <c r="E154" s="502"/>
      <c r="F154" s="502"/>
      <c r="G154" s="502"/>
      <c r="H154" s="502"/>
      <c r="I154" s="502"/>
      <c r="J154" s="502"/>
      <c r="K154" s="502"/>
      <c r="L154" s="502"/>
      <c r="M154" s="502"/>
      <c r="N154" s="502"/>
      <c r="O154" s="502"/>
      <c r="P154" s="502"/>
      <c r="Q154" s="502"/>
      <c r="R154" s="502"/>
      <c r="S154" s="502"/>
      <c r="T154" s="502"/>
      <c r="U154" s="502"/>
      <c r="V154" s="502"/>
    </row>
    <row r="155" spans="1:22" x14ac:dyDescent="0.25">
      <c r="A155" s="258" t="s">
        <v>4</v>
      </c>
      <c r="B155" s="503" t="s">
        <v>59</v>
      </c>
      <c r="C155" s="503"/>
      <c r="D155" s="503"/>
      <c r="E155" s="503"/>
      <c r="F155" s="503"/>
      <c r="G155" s="503"/>
      <c r="H155" s="503"/>
      <c r="I155" s="503"/>
      <c r="J155" s="503"/>
      <c r="K155" s="503"/>
      <c r="L155" s="503"/>
      <c r="M155" s="503"/>
      <c r="N155" s="503"/>
      <c r="O155" s="503"/>
      <c r="P155" s="503"/>
      <c r="Q155" s="503"/>
      <c r="R155" s="503"/>
      <c r="S155" s="503"/>
      <c r="T155" s="503"/>
      <c r="U155" s="503"/>
      <c r="V155" s="503"/>
    </row>
    <row r="156" spans="1:22" ht="16.5" customHeight="1" x14ac:dyDescent="0.25">
      <c r="A156" s="508" t="s">
        <v>205</v>
      </c>
      <c r="B156" s="503" t="s">
        <v>212</v>
      </c>
      <c r="C156" s="503"/>
      <c r="D156" s="503"/>
      <c r="E156" s="508" t="s">
        <v>27</v>
      </c>
      <c r="F156" s="508" t="s">
        <v>57</v>
      </c>
      <c r="G156" s="508" t="s">
        <v>58</v>
      </c>
      <c r="H156" s="508" t="str">
        <f>E7</f>
        <v>Current/ Assessment/ Target Year (20.... 20....)</v>
      </c>
      <c r="I156" s="508"/>
      <c r="J156" s="508"/>
      <c r="K156" s="508"/>
      <c r="L156" s="508"/>
      <c r="M156" s="575" t="str">
        <f>M7</f>
        <v>Baseline Year/ Previous Year (20.... 20....)</v>
      </c>
      <c r="N156" s="575"/>
      <c r="O156" s="575"/>
      <c r="P156" s="575"/>
      <c r="Q156" s="575"/>
      <c r="R156" s="575"/>
      <c r="S156" s="575"/>
      <c r="T156" s="575"/>
      <c r="U156" s="508" t="s">
        <v>259</v>
      </c>
      <c r="V156" s="508"/>
    </row>
    <row r="157" spans="1:22" ht="16.5" customHeight="1" x14ac:dyDescent="0.25">
      <c r="A157" s="508"/>
      <c r="B157" s="503"/>
      <c r="C157" s="503"/>
      <c r="D157" s="503"/>
      <c r="E157" s="508"/>
      <c r="F157" s="508"/>
      <c r="G157" s="508"/>
      <c r="H157" s="508" t="s">
        <v>317</v>
      </c>
      <c r="I157" s="508"/>
      <c r="J157" s="508"/>
      <c r="K157" s="508"/>
      <c r="L157" s="508"/>
      <c r="M157" s="505" t="s">
        <v>317</v>
      </c>
      <c r="N157" s="506"/>
      <c r="O157" s="506"/>
      <c r="P157" s="506"/>
      <c r="Q157" s="506"/>
      <c r="R157" s="507"/>
      <c r="S157" s="508" t="s">
        <v>1043</v>
      </c>
      <c r="T157" s="508"/>
      <c r="U157" s="508"/>
      <c r="V157" s="508"/>
    </row>
    <row r="158" spans="1:22" x14ac:dyDescent="0.25">
      <c r="A158" s="258" t="s">
        <v>60</v>
      </c>
      <c r="B158" s="504" t="s">
        <v>61</v>
      </c>
      <c r="C158" s="504"/>
      <c r="D158" s="504"/>
      <c r="E158" s="258" t="s">
        <v>62</v>
      </c>
      <c r="F158" s="353"/>
      <c r="G158" s="353"/>
      <c r="H158" s="501"/>
      <c r="I158" s="501"/>
      <c r="J158" s="501"/>
      <c r="K158" s="501"/>
      <c r="L158" s="501"/>
      <c r="M158" s="498"/>
      <c r="N158" s="499"/>
      <c r="O158" s="499"/>
      <c r="P158" s="499"/>
      <c r="Q158" s="499"/>
      <c r="R158" s="500"/>
      <c r="S158" s="509">
        <f>M158</f>
        <v>0</v>
      </c>
      <c r="T158" s="509"/>
      <c r="U158" s="501"/>
      <c r="V158" s="501"/>
    </row>
    <row r="159" spans="1:22" ht="13.9" customHeight="1" x14ac:dyDescent="0.25">
      <c r="A159" s="258" t="s">
        <v>63</v>
      </c>
      <c r="B159" s="504" t="s">
        <v>64</v>
      </c>
      <c r="C159" s="504"/>
      <c r="D159" s="504"/>
      <c r="E159" s="258" t="s">
        <v>62</v>
      </c>
      <c r="F159" s="353"/>
      <c r="G159" s="353"/>
      <c r="H159" s="501"/>
      <c r="I159" s="501"/>
      <c r="J159" s="501"/>
      <c r="K159" s="501"/>
      <c r="L159" s="501"/>
      <c r="M159" s="498"/>
      <c r="N159" s="499"/>
      <c r="O159" s="499"/>
      <c r="P159" s="499"/>
      <c r="Q159" s="499"/>
      <c r="R159" s="500"/>
      <c r="S159" s="509">
        <f t="shared" ref="S159:S162" si="18">M159</f>
        <v>0</v>
      </c>
      <c r="T159" s="509"/>
      <c r="U159" s="501"/>
      <c r="V159" s="501"/>
    </row>
    <row r="160" spans="1:22" ht="13.9" customHeight="1" x14ac:dyDescent="0.25">
      <c r="A160" s="258" t="s">
        <v>34</v>
      </c>
      <c r="B160" s="504" t="s">
        <v>65</v>
      </c>
      <c r="C160" s="504"/>
      <c r="D160" s="504"/>
      <c r="E160" s="258" t="s">
        <v>62</v>
      </c>
      <c r="F160" s="353"/>
      <c r="G160" s="353"/>
      <c r="H160" s="501"/>
      <c r="I160" s="501"/>
      <c r="J160" s="501"/>
      <c r="K160" s="501"/>
      <c r="L160" s="501"/>
      <c r="M160" s="498"/>
      <c r="N160" s="499"/>
      <c r="O160" s="499"/>
      <c r="P160" s="499"/>
      <c r="Q160" s="499"/>
      <c r="R160" s="500"/>
      <c r="S160" s="509">
        <f t="shared" si="18"/>
        <v>0</v>
      </c>
      <c r="T160" s="509"/>
      <c r="U160" s="501"/>
      <c r="V160" s="501"/>
    </row>
    <row r="161" spans="1:22" ht="13.9" customHeight="1" x14ac:dyDescent="0.25">
      <c r="A161" s="258" t="s">
        <v>36</v>
      </c>
      <c r="B161" s="504" t="s">
        <v>66</v>
      </c>
      <c r="C161" s="504"/>
      <c r="D161" s="504"/>
      <c r="E161" s="258" t="s">
        <v>62</v>
      </c>
      <c r="F161" s="353"/>
      <c r="G161" s="353"/>
      <c r="H161" s="501"/>
      <c r="I161" s="501"/>
      <c r="J161" s="501"/>
      <c r="K161" s="501"/>
      <c r="L161" s="501"/>
      <c r="M161" s="498"/>
      <c r="N161" s="499"/>
      <c r="O161" s="499"/>
      <c r="P161" s="499"/>
      <c r="Q161" s="499"/>
      <c r="R161" s="500"/>
      <c r="S161" s="509">
        <f t="shared" si="18"/>
        <v>0</v>
      </c>
      <c r="T161" s="509"/>
      <c r="U161" s="501"/>
      <c r="V161" s="501"/>
    </row>
    <row r="162" spans="1:22" ht="13.9" customHeight="1" x14ac:dyDescent="0.25">
      <c r="A162" s="258" t="s">
        <v>67</v>
      </c>
      <c r="B162" s="504" t="s">
        <v>68</v>
      </c>
      <c r="C162" s="504"/>
      <c r="D162" s="504"/>
      <c r="E162" s="258" t="s">
        <v>69</v>
      </c>
      <c r="F162" s="353"/>
      <c r="G162" s="353"/>
      <c r="H162" s="501"/>
      <c r="I162" s="501"/>
      <c r="J162" s="501"/>
      <c r="K162" s="501"/>
      <c r="L162" s="501"/>
      <c r="M162" s="498"/>
      <c r="N162" s="499"/>
      <c r="O162" s="499"/>
      <c r="P162" s="499"/>
      <c r="Q162" s="499"/>
      <c r="R162" s="500"/>
      <c r="S162" s="509">
        <f t="shared" si="18"/>
        <v>0</v>
      </c>
      <c r="T162" s="509"/>
      <c r="U162" s="501"/>
      <c r="V162" s="501"/>
    </row>
    <row r="163" spans="1:22" x14ac:dyDescent="0.25">
      <c r="A163" s="258" t="s">
        <v>12</v>
      </c>
      <c r="B163" s="503" t="s">
        <v>70</v>
      </c>
      <c r="C163" s="503"/>
      <c r="D163" s="503"/>
      <c r="E163" s="503"/>
      <c r="F163" s="503"/>
      <c r="G163" s="503"/>
      <c r="H163" s="503"/>
      <c r="I163" s="503"/>
      <c r="J163" s="503"/>
      <c r="K163" s="503"/>
      <c r="L163" s="503"/>
      <c r="M163" s="503"/>
      <c r="N163" s="503"/>
      <c r="O163" s="503"/>
      <c r="P163" s="503"/>
      <c r="Q163" s="503"/>
      <c r="R163" s="503"/>
      <c r="S163" s="503"/>
      <c r="T163" s="503"/>
      <c r="U163" s="503"/>
      <c r="V163" s="503"/>
    </row>
    <row r="164" spans="1:22" ht="13.9" customHeight="1" x14ac:dyDescent="0.25">
      <c r="A164" s="258" t="s">
        <v>30</v>
      </c>
      <c r="B164" s="504" t="s">
        <v>71</v>
      </c>
      <c r="C164" s="504"/>
      <c r="D164" s="504"/>
      <c r="E164" s="258" t="s">
        <v>62</v>
      </c>
      <c r="F164" s="367"/>
      <c r="G164" s="353"/>
      <c r="H164" s="501"/>
      <c r="I164" s="501"/>
      <c r="J164" s="501"/>
      <c r="K164" s="501"/>
      <c r="L164" s="501"/>
      <c r="M164" s="498"/>
      <c r="N164" s="499"/>
      <c r="O164" s="499"/>
      <c r="P164" s="499"/>
      <c r="Q164" s="499"/>
      <c r="R164" s="500"/>
      <c r="S164" s="509">
        <f>M164</f>
        <v>0</v>
      </c>
      <c r="T164" s="509"/>
      <c r="U164" s="501"/>
      <c r="V164" s="501"/>
    </row>
    <row r="165" spans="1:22" ht="13.9" customHeight="1" x14ac:dyDescent="0.25">
      <c r="A165" s="258" t="s">
        <v>63</v>
      </c>
      <c r="B165" s="504" t="s">
        <v>72</v>
      </c>
      <c r="C165" s="504"/>
      <c r="D165" s="504"/>
      <c r="E165" s="258" t="s">
        <v>62</v>
      </c>
      <c r="F165" s="367"/>
      <c r="G165" s="353"/>
      <c r="H165" s="501"/>
      <c r="I165" s="501"/>
      <c r="J165" s="501"/>
      <c r="K165" s="501"/>
      <c r="L165" s="501"/>
      <c r="M165" s="498"/>
      <c r="N165" s="499"/>
      <c r="O165" s="499"/>
      <c r="P165" s="499"/>
      <c r="Q165" s="499"/>
      <c r="R165" s="500"/>
      <c r="S165" s="509">
        <f t="shared" ref="S165:S170" si="19">M165</f>
        <v>0</v>
      </c>
      <c r="T165" s="509"/>
      <c r="U165" s="501"/>
      <c r="V165" s="501"/>
    </row>
    <row r="166" spans="1:22" ht="13.9" customHeight="1" x14ac:dyDescent="0.25">
      <c r="A166" s="258" t="s">
        <v>34</v>
      </c>
      <c r="B166" s="504" t="s">
        <v>73</v>
      </c>
      <c r="C166" s="504"/>
      <c r="D166" s="504"/>
      <c r="E166" s="258" t="s">
        <v>62</v>
      </c>
      <c r="F166" s="367"/>
      <c r="G166" s="353"/>
      <c r="H166" s="501"/>
      <c r="I166" s="501"/>
      <c r="J166" s="501"/>
      <c r="K166" s="501"/>
      <c r="L166" s="501"/>
      <c r="M166" s="498"/>
      <c r="N166" s="499"/>
      <c r="O166" s="499"/>
      <c r="P166" s="499"/>
      <c r="Q166" s="499"/>
      <c r="R166" s="500"/>
      <c r="S166" s="509">
        <f t="shared" si="19"/>
        <v>0</v>
      </c>
      <c r="T166" s="509"/>
      <c r="U166" s="501"/>
      <c r="V166" s="501"/>
    </row>
    <row r="167" spans="1:22" ht="13.9" customHeight="1" x14ac:dyDescent="0.25">
      <c r="A167" s="258" t="s">
        <v>36</v>
      </c>
      <c r="B167" s="504" t="s">
        <v>74</v>
      </c>
      <c r="C167" s="504"/>
      <c r="D167" s="504"/>
      <c r="E167" s="258" t="s">
        <v>62</v>
      </c>
      <c r="F167" s="367"/>
      <c r="G167" s="353"/>
      <c r="H167" s="501"/>
      <c r="I167" s="501"/>
      <c r="J167" s="501"/>
      <c r="K167" s="501"/>
      <c r="L167" s="501"/>
      <c r="M167" s="498"/>
      <c r="N167" s="499"/>
      <c r="O167" s="499"/>
      <c r="P167" s="499"/>
      <c r="Q167" s="499"/>
      <c r="R167" s="500"/>
      <c r="S167" s="509">
        <f t="shared" si="19"/>
        <v>0</v>
      </c>
      <c r="T167" s="509"/>
      <c r="U167" s="501"/>
      <c r="V167" s="501"/>
    </row>
    <row r="168" spans="1:22" ht="13.9" customHeight="1" x14ac:dyDescent="0.25">
      <c r="A168" s="258" t="s">
        <v>67</v>
      </c>
      <c r="B168" s="504" t="s">
        <v>75</v>
      </c>
      <c r="C168" s="504"/>
      <c r="D168" s="504"/>
      <c r="E168" s="258" t="s">
        <v>62</v>
      </c>
      <c r="F168" s="367"/>
      <c r="G168" s="353"/>
      <c r="H168" s="501"/>
      <c r="I168" s="501"/>
      <c r="J168" s="501"/>
      <c r="K168" s="501"/>
      <c r="L168" s="501"/>
      <c r="M168" s="498"/>
      <c r="N168" s="499"/>
      <c r="O168" s="499"/>
      <c r="P168" s="499"/>
      <c r="Q168" s="499"/>
      <c r="R168" s="500"/>
      <c r="S168" s="509">
        <f t="shared" si="19"/>
        <v>0</v>
      </c>
      <c r="T168" s="509"/>
      <c r="U168" s="501"/>
      <c r="V168" s="501"/>
    </row>
    <row r="169" spans="1:22" ht="13.9" customHeight="1" x14ac:dyDescent="0.25">
      <c r="A169" s="258" t="s">
        <v>50</v>
      </c>
      <c r="B169" s="504" t="s">
        <v>149</v>
      </c>
      <c r="C169" s="504"/>
      <c r="D169" s="504"/>
      <c r="E169" s="258"/>
      <c r="F169" s="367"/>
      <c r="G169" s="353"/>
      <c r="H169" s="501"/>
      <c r="I169" s="501"/>
      <c r="J169" s="501"/>
      <c r="K169" s="501"/>
      <c r="L169" s="501"/>
      <c r="M169" s="498"/>
      <c r="N169" s="499"/>
      <c r="O169" s="499"/>
      <c r="P169" s="499"/>
      <c r="Q169" s="499"/>
      <c r="R169" s="500"/>
      <c r="S169" s="509">
        <f t="shared" si="19"/>
        <v>0</v>
      </c>
      <c r="T169" s="509"/>
      <c r="U169" s="501"/>
      <c r="V169" s="501"/>
    </row>
    <row r="170" spans="1:22" ht="36.75" customHeight="1" x14ac:dyDescent="0.25">
      <c r="A170" s="258" t="s">
        <v>51</v>
      </c>
      <c r="B170" s="547" t="s">
        <v>794</v>
      </c>
      <c r="C170" s="548"/>
      <c r="D170" s="549"/>
      <c r="E170" s="258" t="s">
        <v>576</v>
      </c>
      <c r="F170" s="353"/>
      <c r="G170" s="353"/>
      <c r="H170" s="521"/>
      <c r="I170" s="522"/>
      <c r="J170" s="522"/>
      <c r="K170" s="522"/>
      <c r="L170" s="523"/>
      <c r="M170" s="498"/>
      <c r="N170" s="499"/>
      <c r="O170" s="499"/>
      <c r="P170" s="499"/>
      <c r="Q170" s="499"/>
      <c r="R170" s="500"/>
      <c r="S170" s="509">
        <f t="shared" si="19"/>
        <v>0</v>
      </c>
      <c r="T170" s="509"/>
      <c r="U170" s="521"/>
      <c r="V170" s="523"/>
    </row>
    <row r="171" spans="1:22" s="139" customFormat="1" ht="23.25" x14ac:dyDescent="0.25">
      <c r="A171" s="137" t="s">
        <v>179</v>
      </c>
      <c r="B171" s="502" t="s">
        <v>35</v>
      </c>
      <c r="C171" s="502"/>
      <c r="D171" s="502"/>
      <c r="E171" s="502"/>
      <c r="F171" s="502"/>
      <c r="G171" s="502"/>
      <c r="H171" s="502"/>
      <c r="I171" s="502"/>
      <c r="J171" s="502"/>
      <c r="K171" s="502"/>
      <c r="L171" s="502"/>
      <c r="M171" s="502"/>
      <c r="N171" s="502"/>
      <c r="O171" s="502"/>
      <c r="P171" s="502"/>
      <c r="Q171" s="502"/>
      <c r="R171" s="502"/>
      <c r="S171" s="502"/>
      <c r="T171" s="502"/>
      <c r="U171" s="502"/>
      <c r="V171" s="502"/>
    </row>
    <row r="172" spans="1:22" x14ac:dyDescent="0.25">
      <c r="A172" s="258" t="s">
        <v>4</v>
      </c>
      <c r="B172" s="503" t="s">
        <v>59</v>
      </c>
      <c r="C172" s="503"/>
      <c r="D172" s="503"/>
      <c r="E172" s="503"/>
      <c r="F172" s="503"/>
      <c r="G172" s="503"/>
      <c r="H172" s="503"/>
      <c r="I172" s="503"/>
      <c r="J172" s="503"/>
      <c r="K172" s="503"/>
      <c r="L172" s="503"/>
      <c r="M172" s="503"/>
      <c r="N172" s="503"/>
      <c r="O172" s="503"/>
      <c r="P172" s="503"/>
      <c r="Q172" s="503"/>
      <c r="R172" s="503"/>
      <c r="S172" s="503"/>
      <c r="T172" s="503"/>
      <c r="U172" s="503"/>
      <c r="V172" s="503"/>
    </row>
    <row r="173" spans="1:22" x14ac:dyDescent="0.25">
      <c r="A173" s="508" t="s">
        <v>205</v>
      </c>
      <c r="B173" s="503" t="s">
        <v>212</v>
      </c>
      <c r="C173" s="503"/>
      <c r="D173" s="503"/>
      <c r="E173" s="508" t="s">
        <v>27</v>
      </c>
      <c r="F173" s="508" t="s">
        <v>57</v>
      </c>
      <c r="G173" s="508" t="s">
        <v>58</v>
      </c>
      <c r="H173" s="508" t="str">
        <f>E7</f>
        <v>Current/ Assessment/ Target Year (20.... 20....)</v>
      </c>
      <c r="I173" s="508"/>
      <c r="J173" s="508"/>
      <c r="K173" s="508"/>
      <c r="L173" s="508"/>
      <c r="M173" s="508" t="str">
        <f>M7</f>
        <v>Baseline Year/ Previous Year (20.... 20....)</v>
      </c>
      <c r="N173" s="508"/>
      <c r="O173" s="508"/>
      <c r="P173" s="508"/>
      <c r="Q173" s="508"/>
      <c r="R173" s="508"/>
      <c r="S173" s="508"/>
      <c r="T173" s="508"/>
      <c r="U173" s="508" t="s">
        <v>259</v>
      </c>
      <c r="V173" s="508"/>
    </row>
    <row r="174" spans="1:22" ht="16.5" customHeight="1" x14ac:dyDescent="0.25">
      <c r="A174" s="508"/>
      <c r="B174" s="503"/>
      <c r="C174" s="503"/>
      <c r="D174" s="503"/>
      <c r="E174" s="508"/>
      <c r="F174" s="508"/>
      <c r="G174" s="508"/>
      <c r="H174" s="508" t="s">
        <v>317</v>
      </c>
      <c r="I174" s="508"/>
      <c r="J174" s="508"/>
      <c r="K174" s="508"/>
      <c r="L174" s="508"/>
      <c r="M174" s="505" t="s">
        <v>317</v>
      </c>
      <c r="N174" s="506"/>
      <c r="O174" s="506"/>
      <c r="P174" s="506"/>
      <c r="Q174" s="506"/>
      <c r="R174" s="507"/>
      <c r="S174" s="508" t="s">
        <v>1043</v>
      </c>
      <c r="T174" s="508"/>
      <c r="U174" s="508"/>
      <c r="V174" s="508"/>
    </row>
    <row r="175" spans="1:22" x14ac:dyDescent="0.25">
      <c r="A175" s="258" t="s">
        <v>60</v>
      </c>
      <c r="B175" s="504" t="s">
        <v>61</v>
      </c>
      <c r="C175" s="504"/>
      <c r="D175" s="504"/>
      <c r="E175" s="258" t="s">
        <v>62</v>
      </c>
      <c r="F175" s="353"/>
      <c r="G175" s="353"/>
      <c r="H175" s="501"/>
      <c r="I175" s="501"/>
      <c r="J175" s="501"/>
      <c r="K175" s="501"/>
      <c r="L175" s="501"/>
      <c r="M175" s="498"/>
      <c r="N175" s="499"/>
      <c r="O175" s="499"/>
      <c r="P175" s="499"/>
      <c r="Q175" s="499"/>
      <c r="R175" s="500"/>
      <c r="S175" s="509">
        <f>M175</f>
        <v>0</v>
      </c>
      <c r="T175" s="509"/>
      <c r="U175" s="501"/>
      <c r="V175" s="501"/>
    </row>
    <row r="176" spans="1:22" ht="13.9" customHeight="1" x14ac:dyDescent="0.25">
      <c r="A176" s="258" t="s">
        <v>63</v>
      </c>
      <c r="B176" s="504" t="s">
        <v>64</v>
      </c>
      <c r="C176" s="504"/>
      <c r="D176" s="504"/>
      <c r="E176" s="258" t="s">
        <v>62</v>
      </c>
      <c r="F176" s="353"/>
      <c r="G176" s="353"/>
      <c r="H176" s="501"/>
      <c r="I176" s="501"/>
      <c r="J176" s="501"/>
      <c r="K176" s="501"/>
      <c r="L176" s="501"/>
      <c r="M176" s="498"/>
      <c r="N176" s="499"/>
      <c r="O176" s="499"/>
      <c r="P176" s="499"/>
      <c r="Q176" s="499"/>
      <c r="R176" s="500"/>
      <c r="S176" s="509">
        <f t="shared" ref="S176:S179" si="20">M176</f>
        <v>0</v>
      </c>
      <c r="T176" s="509"/>
      <c r="U176" s="501"/>
      <c r="V176" s="501"/>
    </row>
    <row r="177" spans="1:22" ht="13.9" customHeight="1" x14ac:dyDescent="0.25">
      <c r="A177" s="258" t="s">
        <v>34</v>
      </c>
      <c r="B177" s="504" t="s">
        <v>65</v>
      </c>
      <c r="C177" s="504"/>
      <c r="D177" s="504"/>
      <c r="E177" s="258" t="s">
        <v>62</v>
      </c>
      <c r="F177" s="353"/>
      <c r="G177" s="353"/>
      <c r="H177" s="501"/>
      <c r="I177" s="501"/>
      <c r="J177" s="501"/>
      <c r="K177" s="501"/>
      <c r="L177" s="501"/>
      <c r="M177" s="498"/>
      <c r="N177" s="499"/>
      <c r="O177" s="499"/>
      <c r="P177" s="499"/>
      <c r="Q177" s="499"/>
      <c r="R177" s="500"/>
      <c r="S177" s="509">
        <f t="shared" si="20"/>
        <v>0</v>
      </c>
      <c r="T177" s="509"/>
      <c r="U177" s="501"/>
      <c r="V177" s="501"/>
    </row>
    <row r="178" spans="1:22" ht="13.9" customHeight="1" x14ac:dyDescent="0.25">
      <c r="A178" s="258" t="s">
        <v>36</v>
      </c>
      <c r="B178" s="504" t="s">
        <v>66</v>
      </c>
      <c r="C178" s="504"/>
      <c r="D178" s="504"/>
      <c r="E178" s="258" t="s">
        <v>62</v>
      </c>
      <c r="F178" s="353"/>
      <c r="G178" s="353"/>
      <c r="H178" s="501"/>
      <c r="I178" s="501"/>
      <c r="J178" s="501"/>
      <c r="K178" s="501"/>
      <c r="L178" s="501"/>
      <c r="M178" s="498"/>
      <c r="N178" s="499"/>
      <c r="O178" s="499"/>
      <c r="P178" s="499"/>
      <c r="Q178" s="499"/>
      <c r="R178" s="500"/>
      <c r="S178" s="509">
        <f t="shared" si="20"/>
        <v>0</v>
      </c>
      <c r="T178" s="509"/>
      <c r="U178" s="501"/>
      <c r="V178" s="501"/>
    </row>
    <row r="179" spans="1:22" ht="13.9" customHeight="1" x14ac:dyDescent="0.25">
      <c r="A179" s="258" t="s">
        <v>67</v>
      </c>
      <c r="B179" s="504" t="s">
        <v>68</v>
      </c>
      <c r="C179" s="504"/>
      <c r="D179" s="504"/>
      <c r="E179" s="258" t="s">
        <v>69</v>
      </c>
      <c r="F179" s="353"/>
      <c r="G179" s="353"/>
      <c r="H179" s="501"/>
      <c r="I179" s="501"/>
      <c r="J179" s="501"/>
      <c r="K179" s="501"/>
      <c r="L179" s="501"/>
      <c r="M179" s="498"/>
      <c r="N179" s="499"/>
      <c r="O179" s="499"/>
      <c r="P179" s="499"/>
      <c r="Q179" s="499"/>
      <c r="R179" s="500"/>
      <c r="S179" s="509">
        <f t="shared" si="20"/>
        <v>0</v>
      </c>
      <c r="T179" s="509"/>
      <c r="U179" s="501"/>
      <c r="V179" s="501"/>
    </row>
    <row r="180" spans="1:22" x14ac:dyDescent="0.25">
      <c r="A180" s="258" t="s">
        <v>12</v>
      </c>
      <c r="B180" s="503" t="s">
        <v>70</v>
      </c>
      <c r="C180" s="503"/>
      <c r="D180" s="503"/>
      <c r="E180" s="503"/>
      <c r="F180" s="503"/>
      <c r="G180" s="503"/>
      <c r="H180" s="503"/>
      <c r="I180" s="503"/>
      <c r="J180" s="503"/>
      <c r="K180" s="503"/>
      <c r="L180" s="503"/>
      <c r="M180" s="503"/>
      <c r="N180" s="503"/>
      <c r="O180" s="503"/>
      <c r="P180" s="503"/>
      <c r="Q180" s="503"/>
      <c r="R180" s="503"/>
      <c r="S180" s="503"/>
      <c r="T180" s="503"/>
      <c r="U180" s="503"/>
      <c r="V180" s="503"/>
    </row>
    <row r="181" spans="1:22" ht="13.9" customHeight="1" x14ac:dyDescent="0.25">
      <c r="A181" s="258" t="s">
        <v>30</v>
      </c>
      <c r="B181" s="504" t="s">
        <v>71</v>
      </c>
      <c r="C181" s="504"/>
      <c r="D181" s="504"/>
      <c r="E181" s="258" t="s">
        <v>62</v>
      </c>
      <c r="F181" s="367"/>
      <c r="G181" s="353"/>
      <c r="H181" s="501"/>
      <c r="I181" s="501"/>
      <c r="J181" s="501"/>
      <c r="K181" s="501"/>
      <c r="L181" s="501"/>
      <c r="M181" s="498"/>
      <c r="N181" s="499"/>
      <c r="O181" s="499"/>
      <c r="P181" s="499"/>
      <c r="Q181" s="499"/>
      <c r="R181" s="500"/>
      <c r="S181" s="509">
        <f>M181</f>
        <v>0</v>
      </c>
      <c r="T181" s="509"/>
      <c r="U181" s="501"/>
      <c r="V181" s="501"/>
    </row>
    <row r="182" spans="1:22" ht="13.9" customHeight="1" x14ac:dyDescent="0.25">
      <c r="A182" s="258" t="s">
        <v>63</v>
      </c>
      <c r="B182" s="504" t="s">
        <v>72</v>
      </c>
      <c r="C182" s="504"/>
      <c r="D182" s="504"/>
      <c r="E182" s="258" t="s">
        <v>62</v>
      </c>
      <c r="F182" s="367"/>
      <c r="G182" s="353"/>
      <c r="H182" s="501"/>
      <c r="I182" s="501"/>
      <c r="J182" s="501"/>
      <c r="K182" s="501"/>
      <c r="L182" s="501"/>
      <c r="M182" s="498"/>
      <c r="N182" s="499"/>
      <c r="O182" s="499"/>
      <c r="P182" s="499"/>
      <c r="Q182" s="499"/>
      <c r="R182" s="500"/>
      <c r="S182" s="509">
        <f t="shared" ref="S182:S187" si="21">M182</f>
        <v>0</v>
      </c>
      <c r="T182" s="509"/>
      <c r="U182" s="501"/>
      <c r="V182" s="501"/>
    </row>
    <row r="183" spans="1:22" ht="13.9" customHeight="1" x14ac:dyDescent="0.25">
      <c r="A183" s="258" t="s">
        <v>34</v>
      </c>
      <c r="B183" s="504" t="s">
        <v>73</v>
      </c>
      <c r="C183" s="504"/>
      <c r="D183" s="504"/>
      <c r="E183" s="258" t="s">
        <v>62</v>
      </c>
      <c r="F183" s="367"/>
      <c r="G183" s="353"/>
      <c r="H183" s="501"/>
      <c r="I183" s="501"/>
      <c r="J183" s="501"/>
      <c r="K183" s="501"/>
      <c r="L183" s="501"/>
      <c r="M183" s="498"/>
      <c r="N183" s="499"/>
      <c r="O183" s="499"/>
      <c r="P183" s="499"/>
      <c r="Q183" s="499"/>
      <c r="R183" s="500"/>
      <c r="S183" s="509">
        <f t="shared" si="21"/>
        <v>0</v>
      </c>
      <c r="T183" s="509"/>
      <c r="U183" s="501"/>
      <c r="V183" s="501"/>
    </row>
    <row r="184" spans="1:22" ht="13.9" customHeight="1" x14ac:dyDescent="0.25">
      <c r="A184" s="258" t="s">
        <v>36</v>
      </c>
      <c r="B184" s="504" t="s">
        <v>74</v>
      </c>
      <c r="C184" s="504"/>
      <c r="D184" s="504"/>
      <c r="E184" s="258" t="s">
        <v>62</v>
      </c>
      <c r="F184" s="367"/>
      <c r="G184" s="353"/>
      <c r="H184" s="501"/>
      <c r="I184" s="501"/>
      <c r="J184" s="501"/>
      <c r="K184" s="501"/>
      <c r="L184" s="501"/>
      <c r="M184" s="498"/>
      <c r="N184" s="499"/>
      <c r="O184" s="499"/>
      <c r="P184" s="499"/>
      <c r="Q184" s="499"/>
      <c r="R184" s="500"/>
      <c r="S184" s="509">
        <f t="shared" si="21"/>
        <v>0</v>
      </c>
      <c r="T184" s="509"/>
      <c r="U184" s="501"/>
      <c r="V184" s="501"/>
    </row>
    <row r="185" spans="1:22" ht="13.9" customHeight="1" x14ac:dyDescent="0.25">
      <c r="A185" s="258" t="s">
        <v>67</v>
      </c>
      <c r="B185" s="504" t="s">
        <v>75</v>
      </c>
      <c r="C185" s="504"/>
      <c r="D185" s="504"/>
      <c r="E185" s="258" t="s">
        <v>62</v>
      </c>
      <c r="F185" s="367"/>
      <c r="G185" s="353"/>
      <c r="H185" s="501"/>
      <c r="I185" s="501"/>
      <c r="J185" s="501"/>
      <c r="K185" s="501"/>
      <c r="L185" s="501"/>
      <c r="M185" s="498"/>
      <c r="N185" s="499"/>
      <c r="O185" s="499"/>
      <c r="P185" s="499"/>
      <c r="Q185" s="499"/>
      <c r="R185" s="500"/>
      <c r="S185" s="509">
        <f t="shared" si="21"/>
        <v>0</v>
      </c>
      <c r="T185" s="509"/>
      <c r="U185" s="501"/>
      <c r="V185" s="501"/>
    </row>
    <row r="186" spans="1:22" ht="13.9" customHeight="1" x14ac:dyDescent="0.25">
      <c r="A186" s="258" t="s">
        <v>50</v>
      </c>
      <c r="B186" s="504" t="s">
        <v>149</v>
      </c>
      <c r="C186" s="504"/>
      <c r="D186" s="504"/>
      <c r="E186" s="258"/>
      <c r="F186" s="367"/>
      <c r="G186" s="353"/>
      <c r="H186" s="501"/>
      <c r="I186" s="501"/>
      <c r="J186" s="501"/>
      <c r="K186" s="501"/>
      <c r="L186" s="501"/>
      <c r="M186" s="498"/>
      <c r="N186" s="499"/>
      <c r="O186" s="499"/>
      <c r="P186" s="499"/>
      <c r="Q186" s="499"/>
      <c r="R186" s="500"/>
      <c r="S186" s="509">
        <f t="shared" si="21"/>
        <v>0</v>
      </c>
      <c r="T186" s="509"/>
      <c r="U186" s="501"/>
      <c r="V186" s="501"/>
    </row>
    <row r="187" spans="1:22" ht="31.5" customHeight="1" x14ac:dyDescent="0.25">
      <c r="A187" s="258" t="s">
        <v>51</v>
      </c>
      <c r="B187" s="547" t="s">
        <v>794</v>
      </c>
      <c r="C187" s="548"/>
      <c r="D187" s="549"/>
      <c r="E187" s="258" t="s">
        <v>576</v>
      </c>
      <c r="F187" s="353"/>
      <c r="G187" s="353"/>
      <c r="H187" s="521"/>
      <c r="I187" s="522"/>
      <c r="J187" s="522"/>
      <c r="K187" s="522"/>
      <c r="L187" s="523"/>
      <c r="M187" s="498"/>
      <c r="N187" s="499"/>
      <c r="O187" s="499"/>
      <c r="P187" s="499"/>
      <c r="Q187" s="499"/>
      <c r="R187" s="500"/>
      <c r="S187" s="509">
        <f t="shared" si="21"/>
        <v>0</v>
      </c>
      <c r="T187" s="509"/>
      <c r="U187" s="521"/>
      <c r="V187" s="523"/>
    </row>
    <row r="188" spans="1:22" s="139" customFormat="1" ht="23.25" x14ac:dyDescent="0.25">
      <c r="A188" s="137" t="s">
        <v>180</v>
      </c>
      <c r="B188" s="502" t="s">
        <v>37</v>
      </c>
      <c r="C188" s="502"/>
      <c r="D188" s="502"/>
      <c r="E188" s="502"/>
      <c r="F188" s="502"/>
      <c r="G188" s="502"/>
      <c r="H188" s="502"/>
      <c r="I188" s="502"/>
      <c r="J188" s="502"/>
      <c r="K188" s="502"/>
      <c r="L188" s="502"/>
      <c r="M188" s="502"/>
      <c r="N188" s="502"/>
      <c r="O188" s="502"/>
      <c r="P188" s="502"/>
      <c r="Q188" s="502"/>
      <c r="R188" s="502"/>
      <c r="S188" s="502"/>
      <c r="T188" s="502"/>
      <c r="U188" s="502"/>
      <c r="V188" s="502"/>
    </row>
    <row r="189" spans="1:22" x14ac:dyDescent="0.25">
      <c r="A189" s="258" t="s">
        <v>4</v>
      </c>
      <c r="B189" s="503" t="s">
        <v>59</v>
      </c>
      <c r="C189" s="503"/>
      <c r="D189" s="503"/>
      <c r="E189" s="503"/>
      <c r="F189" s="503"/>
      <c r="G189" s="503"/>
      <c r="H189" s="503"/>
      <c r="I189" s="503"/>
      <c r="J189" s="503"/>
      <c r="K189" s="503"/>
      <c r="L189" s="503"/>
      <c r="M189" s="503"/>
      <c r="N189" s="503"/>
      <c r="O189" s="503"/>
      <c r="P189" s="503"/>
      <c r="Q189" s="503"/>
      <c r="R189" s="503"/>
      <c r="S189" s="503"/>
      <c r="T189" s="503"/>
      <c r="U189" s="503"/>
      <c r="V189" s="503"/>
    </row>
    <row r="190" spans="1:22" x14ac:dyDescent="0.25">
      <c r="A190" s="508" t="s">
        <v>205</v>
      </c>
      <c r="B190" s="503" t="s">
        <v>212</v>
      </c>
      <c r="C190" s="503"/>
      <c r="D190" s="503"/>
      <c r="E190" s="508" t="s">
        <v>27</v>
      </c>
      <c r="F190" s="508" t="s">
        <v>57</v>
      </c>
      <c r="G190" s="508" t="s">
        <v>58</v>
      </c>
      <c r="H190" s="508" t="str">
        <f>E7</f>
        <v>Current/ Assessment/ Target Year (20.... 20....)</v>
      </c>
      <c r="I190" s="508"/>
      <c r="J190" s="508"/>
      <c r="K190" s="508"/>
      <c r="L190" s="508"/>
      <c r="M190" s="508" t="str">
        <f>M7</f>
        <v>Baseline Year/ Previous Year (20.... 20....)</v>
      </c>
      <c r="N190" s="508"/>
      <c r="O190" s="508"/>
      <c r="P190" s="508"/>
      <c r="Q190" s="508"/>
      <c r="R190" s="508"/>
      <c r="S190" s="508"/>
      <c r="T190" s="508"/>
      <c r="U190" s="508" t="s">
        <v>259</v>
      </c>
      <c r="V190" s="508"/>
    </row>
    <row r="191" spans="1:22" ht="16.5" customHeight="1" x14ac:dyDescent="0.25">
      <c r="A191" s="508"/>
      <c r="B191" s="503"/>
      <c r="C191" s="503"/>
      <c r="D191" s="503"/>
      <c r="E191" s="508"/>
      <c r="F191" s="508"/>
      <c r="G191" s="508"/>
      <c r="H191" s="508" t="s">
        <v>317</v>
      </c>
      <c r="I191" s="508"/>
      <c r="J191" s="508"/>
      <c r="K191" s="508"/>
      <c r="L191" s="508"/>
      <c r="M191" s="505" t="s">
        <v>317</v>
      </c>
      <c r="N191" s="506"/>
      <c r="O191" s="506"/>
      <c r="P191" s="506"/>
      <c r="Q191" s="506"/>
      <c r="R191" s="507"/>
      <c r="S191" s="508" t="s">
        <v>1043</v>
      </c>
      <c r="T191" s="508"/>
      <c r="U191" s="508"/>
      <c r="V191" s="508"/>
    </row>
    <row r="192" spans="1:22" x14ac:dyDescent="0.25">
      <c r="A192" s="258" t="s">
        <v>60</v>
      </c>
      <c r="B192" s="504" t="s">
        <v>61</v>
      </c>
      <c r="C192" s="504"/>
      <c r="D192" s="504"/>
      <c r="E192" s="258" t="s">
        <v>62</v>
      </c>
      <c r="F192" s="353"/>
      <c r="G192" s="353"/>
      <c r="H192" s="501"/>
      <c r="I192" s="501"/>
      <c r="J192" s="501"/>
      <c r="K192" s="501"/>
      <c r="L192" s="501"/>
      <c r="M192" s="498"/>
      <c r="N192" s="499"/>
      <c r="O192" s="499"/>
      <c r="P192" s="499"/>
      <c r="Q192" s="499"/>
      <c r="R192" s="500"/>
      <c r="S192" s="509">
        <f>M192</f>
        <v>0</v>
      </c>
      <c r="T192" s="509"/>
      <c r="U192" s="501"/>
      <c r="V192" s="501"/>
    </row>
    <row r="193" spans="1:22" ht="13.9" customHeight="1" x14ac:dyDescent="0.25">
      <c r="A193" s="258" t="s">
        <v>63</v>
      </c>
      <c r="B193" s="504" t="s">
        <v>64</v>
      </c>
      <c r="C193" s="504"/>
      <c r="D193" s="504"/>
      <c r="E193" s="258" t="s">
        <v>62</v>
      </c>
      <c r="F193" s="353"/>
      <c r="G193" s="353"/>
      <c r="H193" s="501"/>
      <c r="I193" s="501"/>
      <c r="J193" s="501"/>
      <c r="K193" s="501"/>
      <c r="L193" s="501"/>
      <c r="M193" s="498"/>
      <c r="N193" s="499"/>
      <c r="O193" s="499"/>
      <c r="P193" s="499"/>
      <c r="Q193" s="499"/>
      <c r="R193" s="500"/>
      <c r="S193" s="509">
        <f t="shared" ref="S193:S196" si="22">M193</f>
        <v>0</v>
      </c>
      <c r="T193" s="509"/>
      <c r="U193" s="501"/>
      <c r="V193" s="501"/>
    </row>
    <row r="194" spans="1:22" ht="13.9" customHeight="1" x14ac:dyDescent="0.25">
      <c r="A194" s="258" t="s">
        <v>34</v>
      </c>
      <c r="B194" s="504" t="s">
        <v>65</v>
      </c>
      <c r="C194" s="504"/>
      <c r="D194" s="504"/>
      <c r="E194" s="258" t="s">
        <v>62</v>
      </c>
      <c r="F194" s="353"/>
      <c r="G194" s="353"/>
      <c r="H194" s="501"/>
      <c r="I194" s="501"/>
      <c r="J194" s="501"/>
      <c r="K194" s="501"/>
      <c r="L194" s="501"/>
      <c r="M194" s="498"/>
      <c r="N194" s="499"/>
      <c r="O194" s="499"/>
      <c r="P194" s="499"/>
      <c r="Q194" s="499"/>
      <c r="R194" s="500"/>
      <c r="S194" s="509">
        <f t="shared" si="22"/>
        <v>0</v>
      </c>
      <c r="T194" s="509"/>
      <c r="U194" s="501"/>
      <c r="V194" s="501"/>
    </row>
    <row r="195" spans="1:22" ht="13.9" customHeight="1" x14ac:dyDescent="0.25">
      <c r="A195" s="258" t="s">
        <v>36</v>
      </c>
      <c r="B195" s="504" t="s">
        <v>66</v>
      </c>
      <c r="C195" s="504"/>
      <c r="D195" s="504"/>
      <c r="E195" s="258" t="s">
        <v>62</v>
      </c>
      <c r="F195" s="353"/>
      <c r="G195" s="353"/>
      <c r="H195" s="501"/>
      <c r="I195" s="501"/>
      <c r="J195" s="501"/>
      <c r="K195" s="501"/>
      <c r="L195" s="501"/>
      <c r="M195" s="498"/>
      <c r="N195" s="499"/>
      <c r="O195" s="499"/>
      <c r="P195" s="499"/>
      <c r="Q195" s="499"/>
      <c r="R195" s="500"/>
      <c r="S195" s="509">
        <f t="shared" si="22"/>
        <v>0</v>
      </c>
      <c r="T195" s="509"/>
      <c r="U195" s="501"/>
      <c r="V195" s="501"/>
    </row>
    <row r="196" spans="1:22" ht="13.9" customHeight="1" x14ac:dyDescent="0.25">
      <c r="A196" s="258" t="s">
        <v>67</v>
      </c>
      <c r="B196" s="504" t="s">
        <v>68</v>
      </c>
      <c r="C196" s="504"/>
      <c r="D196" s="504"/>
      <c r="E196" s="258" t="s">
        <v>69</v>
      </c>
      <c r="F196" s="353"/>
      <c r="G196" s="353"/>
      <c r="H196" s="501"/>
      <c r="I196" s="501"/>
      <c r="J196" s="501"/>
      <c r="K196" s="501"/>
      <c r="L196" s="501"/>
      <c r="M196" s="498"/>
      <c r="N196" s="499"/>
      <c r="O196" s="499"/>
      <c r="P196" s="499"/>
      <c r="Q196" s="499"/>
      <c r="R196" s="500"/>
      <c r="S196" s="509">
        <f t="shared" si="22"/>
        <v>0</v>
      </c>
      <c r="T196" s="509"/>
      <c r="U196" s="501"/>
      <c r="V196" s="501"/>
    </row>
    <row r="197" spans="1:22" x14ac:dyDescent="0.25">
      <c r="A197" s="258" t="s">
        <v>12</v>
      </c>
      <c r="B197" s="503" t="s">
        <v>70</v>
      </c>
      <c r="C197" s="503"/>
      <c r="D197" s="503"/>
      <c r="E197" s="503"/>
      <c r="F197" s="503"/>
      <c r="G197" s="503"/>
      <c r="H197" s="503"/>
      <c r="I197" s="503"/>
      <c r="J197" s="503"/>
      <c r="K197" s="503"/>
      <c r="L197" s="503"/>
      <c r="M197" s="503"/>
      <c r="N197" s="503"/>
      <c r="O197" s="503"/>
      <c r="P197" s="503"/>
      <c r="Q197" s="503"/>
      <c r="R197" s="503"/>
      <c r="S197" s="503"/>
      <c r="T197" s="503"/>
      <c r="U197" s="503"/>
      <c r="V197" s="503"/>
    </row>
    <row r="198" spans="1:22" ht="13.9" customHeight="1" x14ac:dyDescent="0.25">
      <c r="A198" s="258" t="s">
        <v>30</v>
      </c>
      <c r="B198" s="504" t="s">
        <v>71</v>
      </c>
      <c r="C198" s="504"/>
      <c r="D198" s="504"/>
      <c r="E198" s="258" t="s">
        <v>62</v>
      </c>
      <c r="F198" s="367"/>
      <c r="G198" s="353"/>
      <c r="H198" s="501"/>
      <c r="I198" s="501"/>
      <c r="J198" s="501"/>
      <c r="K198" s="501"/>
      <c r="L198" s="501"/>
      <c r="M198" s="498"/>
      <c r="N198" s="499"/>
      <c r="O198" s="499"/>
      <c r="P198" s="499"/>
      <c r="Q198" s="499"/>
      <c r="R198" s="500"/>
      <c r="S198" s="509">
        <f>M198</f>
        <v>0</v>
      </c>
      <c r="T198" s="509"/>
      <c r="U198" s="501"/>
      <c r="V198" s="501"/>
    </row>
    <row r="199" spans="1:22" ht="13.9" customHeight="1" x14ac:dyDescent="0.25">
      <c r="A199" s="258" t="s">
        <v>63</v>
      </c>
      <c r="B199" s="504" t="s">
        <v>72</v>
      </c>
      <c r="C199" s="504"/>
      <c r="D199" s="504"/>
      <c r="E199" s="258" t="s">
        <v>62</v>
      </c>
      <c r="F199" s="367"/>
      <c r="G199" s="353"/>
      <c r="H199" s="501"/>
      <c r="I199" s="501"/>
      <c r="J199" s="501"/>
      <c r="K199" s="501"/>
      <c r="L199" s="501"/>
      <c r="M199" s="498"/>
      <c r="N199" s="499"/>
      <c r="O199" s="499"/>
      <c r="P199" s="499"/>
      <c r="Q199" s="499"/>
      <c r="R199" s="500"/>
      <c r="S199" s="509">
        <f t="shared" ref="S199:S204" si="23">M199</f>
        <v>0</v>
      </c>
      <c r="T199" s="509"/>
      <c r="U199" s="501"/>
      <c r="V199" s="501"/>
    </row>
    <row r="200" spans="1:22" ht="13.9" customHeight="1" x14ac:dyDescent="0.25">
      <c r="A200" s="258" t="s">
        <v>34</v>
      </c>
      <c r="B200" s="504" t="s">
        <v>73</v>
      </c>
      <c r="C200" s="504"/>
      <c r="D200" s="504"/>
      <c r="E200" s="258" t="s">
        <v>62</v>
      </c>
      <c r="F200" s="367"/>
      <c r="G200" s="353"/>
      <c r="H200" s="501"/>
      <c r="I200" s="501"/>
      <c r="J200" s="501"/>
      <c r="K200" s="501"/>
      <c r="L200" s="501"/>
      <c r="M200" s="498"/>
      <c r="N200" s="499"/>
      <c r="O200" s="499"/>
      <c r="P200" s="499"/>
      <c r="Q200" s="499"/>
      <c r="R200" s="500"/>
      <c r="S200" s="509">
        <f t="shared" si="23"/>
        <v>0</v>
      </c>
      <c r="T200" s="509"/>
      <c r="U200" s="501"/>
      <c r="V200" s="501"/>
    </row>
    <row r="201" spans="1:22" ht="13.9" customHeight="1" x14ac:dyDescent="0.25">
      <c r="A201" s="258" t="s">
        <v>36</v>
      </c>
      <c r="B201" s="504" t="s">
        <v>74</v>
      </c>
      <c r="C201" s="504"/>
      <c r="D201" s="504"/>
      <c r="E201" s="258" t="s">
        <v>62</v>
      </c>
      <c r="F201" s="367"/>
      <c r="G201" s="353"/>
      <c r="H201" s="501"/>
      <c r="I201" s="501"/>
      <c r="J201" s="501"/>
      <c r="K201" s="501"/>
      <c r="L201" s="501"/>
      <c r="M201" s="498"/>
      <c r="N201" s="499"/>
      <c r="O201" s="499"/>
      <c r="P201" s="499"/>
      <c r="Q201" s="499"/>
      <c r="R201" s="500"/>
      <c r="S201" s="509">
        <f t="shared" si="23"/>
        <v>0</v>
      </c>
      <c r="T201" s="509"/>
      <c r="U201" s="501"/>
      <c r="V201" s="501"/>
    </row>
    <row r="202" spans="1:22" ht="13.9" customHeight="1" x14ac:dyDescent="0.25">
      <c r="A202" s="258" t="s">
        <v>67</v>
      </c>
      <c r="B202" s="504" t="s">
        <v>75</v>
      </c>
      <c r="C202" s="504"/>
      <c r="D202" s="504"/>
      <c r="E202" s="258" t="s">
        <v>62</v>
      </c>
      <c r="F202" s="367"/>
      <c r="G202" s="353"/>
      <c r="H202" s="501"/>
      <c r="I202" s="501"/>
      <c r="J202" s="501"/>
      <c r="K202" s="501"/>
      <c r="L202" s="501"/>
      <c r="M202" s="498"/>
      <c r="N202" s="499"/>
      <c r="O202" s="499"/>
      <c r="P202" s="499"/>
      <c r="Q202" s="499"/>
      <c r="R202" s="500"/>
      <c r="S202" s="509">
        <f t="shared" si="23"/>
        <v>0</v>
      </c>
      <c r="T202" s="509"/>
      <c r="U202" s="501"/>
      <c r="V202" s="501"/>
    </row>
    <row r="203" spans="1:22" ht="13.9" customHeight="1" x14ac:dyDescent="0.25">
      <c r="A203" s="258" t="s">
        <v>50</v>
      </c>
      <c r="B203" s="504" t="s">
        <v>149</v>
      </c>
      <c r="C203" s="504"/>
      <c r="D203" s="504"/>
      <c r="E203" s="258"/>
      <c r="F203" s="367"/>
      <c r="G203" s="353"/>
      <c r="H203" s="501"/>
      <c r="I203" s="501"/>
      <c r="J203" s="501"/>
      <c r="K203" s="501"/>
      <c r="L203" s="501"/>
      <c r="M203" s="498"/>
      <c r="N203" s="499"/>
      <c r="O203" s="499"/>
      <c r="P203" s="499"/>
      <c r="Q203" s="499"/>
      <c r="R203" s="500"/>
      <c r="S203" s="509">
        <f t="shared" si="23"/>
        <v>0</v>
      </c>
      <c r="T203" s="509"/>
      <c r="U203" s="501"/>
      <c r="V203" s="501"/>
    </row>
    <row r="204" spans="1:22" ht="35.25" customHeight="1" x14ac:dyDescent="0.25">
      <c r="A204" s="258" t="s">
        <v>51</v>
      </c>
      <c r="B204" s="547" t="s">
        <v>794</v>
      </c>
      <c r="C204" s="548"/>
      <c r="D204" s="549"/>
      <c r="E204" s="258" t="s">
        <v>576</v>
      </c>
      <c r="F204" s="353"/>
      <c r="G204" s="353"/>
      <c r="H204" s="521"/>
      <c r="I204" s="522"/>
      <c r="J204" s="522"/>
      <c r="K204" s="522"/>
      <c r="L204" s="523"/>
      <c r="M204" s="498"/>
      <c r="N204" s="499"/>
      <c r="O204" s="499"/>
      <c r="P204" s="499"/>
      <c r="Q204" s="499"/>
      <c r="R204" s="500"/>
      <c r="S204" s="509">
        <f t="shared" si="23"/>
        <v>0</v>
      </c>
      <c r="T204" s="509"/>
      <c r="U204" s="521"/>
      <c r="V204" s="523"/>
    </row>
    <row r="205" spans="1:22" s="141" customFormat="1" ht="25.5" x14ac:dyDescent="0.25">
      <c r="A205" s="140" t="s">
        <v>181</v>
      </c>
      <c r="B205" s="587" t="s">
        <v>39</v>
      </c>
      <c r="C205" s="587"/>
      <c r="D205" s="587"/>
      <c r="E205" s="587"/>
      <c r="F205" s="587"/>
      <c r="G205" s="587"/>
      <c r="H205" s="587"/>
      <c r="I205" s="587"/>
      <c r="J205" s="587"/>
      <c r="K205" s="587"/>
      <c r="L205" s="587"/>
      <c r="M205" s="587"/>
      <c r="N205" s="587"/>
      <c r="O205" s="587"/>
      <c r="P205" s="587"/>
      <c r="Q205" s="587"/>
      <c r="R205" s="587"/>
      <c r="S205" s="587"/>
      <c r="T205" s="587"/>
      <c r="U205" s="587"/>
      <c r="V205" s="587"/>
    </row>
    <row r="206" spans="1:22" x14ac:dyDescent="0.25">
      <c r="A206" s="258" t="s">
        <v>4</v>
      </c>
      <c r="B206" s="503" t="s">
        <v>59</v>
      </c>
      <c r="C206" s="503"/>
      <c r="D206" s="503"/>
      <c r="E206" s="503"/>
      <c r="F206" s="503"/>
      <c r="G206" s="503"/>
      <c r="H206" s="503"/>
      <c r="I206" s="503"/>
      <c r="J206" s="503"/>
      <c r="K206" s="503"/>
      <c r="L206" s="503"/>
      <c r="M206" s="503"/>
      <c r="N206" s="503"/>
      <c r="O206" s="503"/>
      <c r="P206" s="503"/>
      <c r="Q206" s="503"/>
      <c r="R206" s="503"/>
      <c r="S206" s="503"/>
      <c r="T206" s="503"/>
      <c r="U206" s="503"/>
      <c r="V206" s="503"/>
    </row>
    <row r="207" spans="1:22" x14ac:dyDescent="0.25">
      <c r="A207" s="508" t="s">
        <v>205</v>
      </c>
      <c r="B207" s="503" t="s">
        <v>212</v>
      </c>
      <c r="C207" s="503"/>
      <c r="D207" s="503"/>
      <c r="E207" s="508" t="s">
        <v>27</v>
      </c>
      <c r="F207" s="508" t="s">
        <v>57</v>
      </c>
      <c r="G207" s="508" t="s">
        <v>58</v>
      </c>
      <c r="H207" s="508" t="str">
        <f>E7</f>
        <v>Current/ Assessment/ Target Year (20.... 20....)</v>
      </c>
      <c r="I207" s="508"/>
      <c r="J207" s="508"/>
      <c r="K207" s="508"/>
      <c r="L207" s="508"/>
      <c r="M207" s="508" t="str">
        <f>M7</f>
        <v>Baseline Year/ Previous Year (20.... 20....)</v>
      </c>
      <c r="N207" s="508"/>
      <c r="O207" s="508"/>
      <c r="P207" s="508"/>
      <c r="Q207" s="508"/>
      <c r="R207" s="508"/>
      <c r="S207" s="508"/>
      <c r="T207" s="508"/>
      <c r="U207" s="508" t="s">
        <v>259</v>
      </c>
      <c r="V207" s="508"/>
    </row>
    <row r="208" spans="1:22" ht="16.5" customHeight="1" x14ac:dyDescent="0.25">
      <c r="A208" s="508"/>
      <c r="B208" s="503"/>
      <c r="C208" s="503"/>
      <c r="D208" s="503"/>
      <c r="E208" s="508"/>
      <c r="F208" s="508"/>
      <c r="G208" s="508"/>
      <c r="H208" s="508" t="s">
        <v>317</v>
      </c>
      <c r="I208" s="508"/>
      <c r="J208" s="508"/>
      <c r="K208" s="508"/>
      <c r="L208" s="508"/>
      <c r="M208" s="505" t="s">
        <v>317</v>
      </c>
      <c r="N208" s="506"/>
      <c r="O208" s="506"/>
      <c r="P208" s="506"/>
      <c r="Q208" s="506"/>
      <c r="R208" s="507"/>
      <c r="S208" s="508" t="s">
        <v>1043</v>
      </c>
      <c r="T208" s="508"/>
      <c r="U208" s="508"/>
      <c r="V208" s="508"/>
    </row>
    <row r="209" spans="1:22" x14ac:dyDescent="0.25">
      <c r="A209" s="258" t="s">
        <v>60</v>
      </c>
      <c r="B209" s="504" t="s">
        <v>61</v>
      </c>
      <c r="C209" s="504"/>
      <c r="D209" s="504"/>
      <c r="E209" s="258" t="s">
        <v>62</v>
      </c>
      <c r="F209" s="353"/>
      <c r="G209" s="353"/>
      <c r="H209" s="501"/>
      <c r="I209" s="501"/>
      <c r="J209" s="501"/>
      <c r="K209" s="501"/>
      <c r="L209" s="501"/>
      <c r="M209" s="498"/>
      <c r="N209" s="499"/>
      <c r="O209" s="499"/>
      <c r="P209" s="499"/>
      <c r="Q209" s="499"/>
      <c r="R209" s="500"/>
      <c r="S209" s="509">
        <f>M209</f>
        <v>0</v>
      </c>
      <c r="T209" s="509"/>
      <c r="U209" s="501"/>
      <c r="V209" s="501"/>
    </row>
    <row r="210" spans="1:22" ht="13.9" customHeight="1" x14ac:dyDescent="0.25">
      <c r="A210" s="258" t="s">
        <v>63</v>
      </c>
      <c r="B210" s="504" t="s">
        <v>64</v>
      </c>
      <c r="C210" s="504"/>
      <c r="D210" s="504"/>
      <c r="E210" s="258" t="s">
        <v>62</v>
      </c>
      <c r="F210" s="353"/>
      <c r="G210" s="353"/>
      <c r="H210" s="501"/>
      <c r="I210" s="501"/>
      <c r="J210" s="501"/>
      <c r="K210" s="501"/>
      <c r="L210" s="501"/>
      <c r="M210" s="498"/>
      <c r="N210" s="499"/>
      <c r="O210" s="499"/>
      <c r="P210" s="499"/>
      <c r="Q210" s="499"/>
      <c r="R210" s="500"/>
      <c r="S210" s="509">
        <f t="shared" ref="S210:S213" si="24">M210</f>
        <v>0</v>
      </c>
      <c r="T210" s="509"/>
      <c r="U210" s="501"/>
      <c r="V210" s="501"/>
    </row>
    <row r="211" spans="1:22" ht="13.9" customHeight="1" x14ac:dyDescent="0.25">
      <c r="A211" s="258" t="s">
        <v>34</v>
      </c>
      <c r="B211" s="504" t="s">
        <v>65</v>
      </c>
      <c r="C211" s="504"/>
      <c r="D211" s="504"/>
      <c r="E211" s="258" t="s">
        <v>62</v>
      </c>
      <c r="F211" s="353"/>
      <c r="G211" s="353"/>
      <c r="H211" s="501"/>
      <c r="I211" s="501"/>
      <c r="J211" s="501"/>
      <c r="K211" s="501"/>
      <c r="L211" s="501"/>
      <c r="M211" s="498"/>
      <c r="N211" s="499"/>
      <c r="O211" s="499"/>
      <c r="P211" s="499"/>
      <c r="Q211" s="499"/>
      <c r="R211" s="500"/>
      <c r="S211" s="509">
        <f t="shared" si="24"/>
        <v>0</v>
      </c>
      <c r="T211" s="509"/>
      <c r="U211" s="501"/>
      <c r="V211" s="501"/>
    </row>
    <row r="212" spans="1:22" ht="13.9" customHeight="1" x14ac:dyDescent="0.25">
      <c r="A212" s="258" t="s">
        <v>36</v>
      </c>
      <c r="B212" s="504" t="s">
        <v>66</v>
      </c>
      <c r="C212" s="504"/>
      <c r="D212" s="504"/>
      <c r="E212" s="258" t="s">
        <v>62</v>
      </c>
      <c r="F212" s="353"/>
      <c r="G212" s="353"/>
      <c r="H212" s="501"/>
      <c r="I212" s="501"/>
      <c r="J212" s="501"/>
      <c r="K212" s="501"/>
      <c r="L212" s="501"/>
      <c r="M212" s="498"/>
      <c r="N212" s="499"/>
      <c r="O212" s="499"/>
      <c r="P212" s="499"/>
      <c r="Q212" s="499"/>
      <c r="R212" s="500"/>
      <c r="S212" s="509">
        <f t="shared" si="24"/>
        <v>0</v>
      </c>
      <c r="T212" s="509"/>
      <c r="U212" s="501"/>
      <c r="V212" s="501"/>
    </row>
    <row r="213" spans="1:22" ht="13.9" customHeight="1" x14ac:dyDescent="0.25">
      <c r="A213" s="258" t="s">
        <v>67</v>
      </c>
      <c r="B213" s="504" t="s">
        <v>68</v>
      </c>
      <c r="C213" s="504"/>
      <c r="D213" s="504"/>
      <c r="E213" s="258" t="s">
        <v>69</v>
      </c>
      <c r="F213" s="353"/>
      <c r="G213" s="353"/>
      <c r="H213" s="501"/>
      <c r="I213" s="501"/>
      <c r="J213" s="501"/>
      <c r="K213" s="501"/>
      <c r="L213" s="501"/>
      <c r="M213" s="498"/>
      <c r="N213" s="499"/>
      <c r="O213" s="499"/>
      <c r="P213" s="499"/>
      <c r="Q213" s="499"/>
      <c r="R213" s="500"/>
      <c r="S213" s="509">
        <f t="shared" si="24"/>
        <v>0</v>
      </c>
      <c r="T213" s="509"/>
      <c r="U213" s="501"/>
      <c r="V213" s="501"/>
    </row>
    <row r="214" spans="1:22" x14ac:dyDescent="0.25">
      <c r="A214" s="258" t="s">
        <v>12</v>
      </c>
      <c r="B214" s="503" t="s">
        <v>70</v>
      </c>
      <c r="C214" s="503"/>
      <c r="D214" s="503"/>
      <c r="E214" s="503"/>
      <c r="F214" s="503"/>
      <c r="G214" s="503"/>
      <c r="H214" s="503"/>
      <c r="I214" s="503"/>
      <c r="J214" s="503"/>
      <c r="K214" s="503"/>
      <c r="L214" s="503"/>
      <c r="M214" s="503"/>
      <c r="N214" s="503"/>
      <c r="O214" s="503"/>
      <c r="P214" s="503"/>
      <c r="Q214" s="503"/>
      <c r="R214" s="503"/>
      <c r="S214" s="503"/>
      <c r="T214" s="503"/>
      <c r="U214" s="503"/>
      <c r="V214" s="503"/>
    </row>
    <row r="215" spans="1:22" ht="13.9" customHeight="1" x14ac:dyDescent="0.25">
      <c r="A215" s="258" t="s">
        <v>30</v>
      </c>
      <c r="B215" s="504" t="s">
        <v>71</v>
      </c>
      <c r="C215" s="504"/>
      <c r="D215" s="504"/>
      <c r="E215" s="258" t="s">
        <v>62</v>
      </c>
      <c r="F215" s="367"/>
      <c r="G215" s="353"/>
      <c r="H215" s="501"/>
      <c r="I215" s="501"/>
      <c r="J215" s="501"/>
      <c r="K215" s="501"/>
      <c r="L215" s="501"/>
      <c r="M215" s="498"/>
      <c r="N215" s="499"/>
      <c r="O215" s="499"/>
      <c r="P215" s="499"/>
      <c r="Q215" s="499"/>
      <c r="R215" s="500"/>
      <c r="S215" s="509">
        <f>M215</f>
        <v>0</v>
      </c>
      <c r="T215" s="509"/>
      <c r="U215" s="501"/>
      <c r="V215" s="501"/>
    </row>
    <row r="216" spans="1:22" ht="13.9" customHeight="1" x14ac:dyDescent="0.25">
      <c r="A216" s="258" t="s">
        <v>63</v>
      </c>
      <c r="B216" s="504" t="s">
        <v>72</v>
      </c>
      <c r="C216" s="504"/>
      <c r="D216" s="504"/>
      <c r="E216" s="258" t="s">
        <v>62</v>
      </c>
      <c r="F216" s="367"/>
      <c r="G216" s="353"/>
      <c r="H216" s="501"/>
      <c r="I216" s="501"/>
      <c r="J216" s="501"/>
      <c r="K216" s="501"/>
      <c r="L216" s="501"/>
      <c r="M216" s="498"/>
      <c r="N216" s="499"/>
      <c r="O216" s="499"/>
      <c r="P216" s="499"/>
      <c r="Q216" s="499"/>
      <c r="R216" s="500"/>
      <c r="S216" s="509">
        <f t="shared" ref="S216:S221" si="25">M216</f>
        <v>0</v>
      </c>
      <c r="T216" s="509"/>
      <c r="U216" s="501"/>
      <c r="V216" s="501"/>
    </row>
    <row r="217" spans="1:22" ht="13.9" customHeight="1" x14ac:dyDescent="0.25">
      <c r="A217" s="258" t="s">
        <v>34</v>
      </c>
      <c r="B217" s="504" t="s">
        <v>73</v>
      </c>
      <c r="C217" s="504"/>
      <c r="D217" s="504"/>
      <c r="E217" s="258" t="s">
        <v>62</v>
      </c>
      <c r="F217" s="367"/>
      <c r="G217" s="353"/>
      <c r="H217" s="501"/>
      <c r="I217" s="501"/>
      <c r="J217" s="501"/>
      <c r="K217" s="501"/>
      <c r="L217" s="501"/>
      <c r="M217" s="498"/>
      <c r="N217" s="499"/>
      <c r="O217" s="499"/>
      <c r="P217" s="499"/>
      <c r="Q217" s="499"/>
      <c r="R217" s="500"/>
      <c r="S217" s="509">
        <f t="shared" si="25"/>
        <v>0</v>
      </c>
      <c r="T217" s="509"/>
      <c r="U217" s="501"/>
      <c r="V217" s="501"/>
    </row>
    <row r="218" spans="1:22" ht="13.9" customHeight="1" x14ac:dyDescent="0.25">
      <c r="A218" s="258" t="s">
        <v>36</v>
      </c>
      <c r="B218" s="504" t="s">
        <v>74</v>
      </c>
      <c r="C218" s="504"/>
      <c r="D218" s="504"/>
      <c r="E218" s="258" t="s">
        <v>62</v>
      </c>
      <c r="F218" s="367"/>
      <c r="G218" s="353"/>
      <c r="H218" s="501"/>
      <c r="I218" s="501"/>
      <c r="J218" s="501"/>
      <c r="K218" s="501"/>
      <c r="L218" s="501"/>
      <c r="M218" s="498"/>
      <c r="N218" s="499"/>
      <c r="O218" s="499"/>
      <c r="P218" s="499"/>
      <c r="Q218" s="499"/>
      <c r="R218" s="500"/>
      <c r="S218" s="509">
        <f t="shared" si="25"/>
        <v>0</v>
      </c>
      <c r="T218" s="509"/>
      <c r="U218" s="501"/>
      <c r="V218" s="501"/>
    </row>
    <row r="219" spans="1:22" ht="13.9" customHeight="1" x14ac:dyDescent="0.25">
      <c r="A219" s="258" t="s">
        <v>67</v>
      </c>
      <c r="B219" s="504" t="s">
        <v>75</v>
      </c>
      <c r="C219" s="504"/>
      <c r="D219" s="504"/>
      <c r="E219" s="258" t="s">
        <v>62</v>
      </c>
      <c r="F219" s="367"/>
      <c r="G219" s="353"/>
      <c r="H219" s="501"/>
      <c r="I219" s="501"/>
      <c r="J219" s="501"/>
      <c r="K219" s="501"/>
      <c r="L219" s="501"/>
      <c r="M219" s="498"/>
      <c r="N219" s="499"/>
      <c r="O219" s="499"/>
      <c r="P219" s="499"/>
      <c r="Q219" s="499"/>
      <c r="R219" s="500"/>
      <c r="S219" s="509">
        <f t="shared" si="25"/>
        <v>0</v>
      </c>
      <c r="T219" s="509"/>
      <c r="U219" s="501"/>
      <c r="V219" s="501"/>
    </row>
    <row r="220" spans="1:22" ht="13.9" customHeight="1" x14ac:dyDescent="0.25">
      <c r="A220" s="258" t="s">
        <v>50</v>
      </c>
      <c r="B220" s="504" t="s">
        <v>149</v>
      </c>
      <c r="C220" s="504"/>
      <c r="D220" s="504"/>
      <c r="E220" s="258"/>
      <c r="F220" s="367"/>
      <c r="G220" s="353"/>
      <c r="H220" s="501"/>
      <c r="I220" s="501"/>
      <c r="J220" s="501"/>
      <c r="K220" s="501"/>
      <c r="L220" s="501"/>
      <c r="M220" s="498"/>
      <c r="N220" s="499"/>
      <c r="O220" s="499"/>
      <c r="P220" s="499"/>
      <c r="Q220" s="499"/>
      <c r="R220" s="500"/>
      <c r="S220" s="509">
        <f t="shared" si="25"/>
        <v>0</v>
      </c>
      <c r="T220" s="509"/>
      <c r="U220" s="501"/>
      <c r="V220" s="501"/>
    </row>
    <row r="221" spans="1:22" ht="35.25" customHeight="1" x14ac:dyDescent="0.25">
      <c r="A221" s="258" t="s">
        <v>51</v>
      </c>
      <c r="B221" s="547" t="s">
        <v>794</v>
      </c>
      <c r="C221" s="548"/>
      <c r="D221" s="549"/>
      <c r="E221" s="258" t="s">
        <v>576</v>
      </c>
      <c r="F221" s="353"/>
      <c r="G221" s="353"/>
      <c r="H221" s="521"/>
      <c r="I221" s="522"/>
      <c r="J221" s="522"/>
      <c r="K221" s="522"/>
      <c r="L221" s="523"/>
      <c r="M221" s="498"/>
      <c r="N221" s="499"/>
      <c r="O221" s="499"/>
      <c r="P221" s="499"/>
      <c r="Q221" s="499"/>
      <c r="R221" s="500"/>
      <c r="S221" s="509">
        <f t="shared" si="25"/>
        <v>0</v>
      </c>
      <c r="T221" s="509"/>
      <c r="U221" s="521"/>
      <c r="V221" s="523"/>
    </row>
    <row r="222" spans="1:22" s="141" customFormat="1" ht="25.5" x14ac:dyDescent="0.25">
      <c r="A222" s="140" t="s">
        <v>182</v>
      </c>
      <c r="B222" s="587" t="s">
        <v>41</v>
      </c>
      <c r="C222" s="587"/>
      <c r="D222" s="587"/>
      <c r="E222" s="587"/>
      <c r="F222" s="587"/>
      <c r="G222" s="587"/>
      <c r="H222" s="587"/>
      <c r="I222" s="587"/>
      <c r="J222" s="587"/>
      <c r="K222" s="587"/>
      <c r="L222" s="587"/>
      <c r="M222" s="587"/>
      <c r="N222" s="587"/>
      <c r="O222" s="587"/>
      <c r="P222" s="587"/>
      <c r="Q222" s="587"/>
      <c r="R222" s="587"/>
      <c r="S222" s="587"/>
      <c r="T222" s="587"/>
      <c r="U222" s="587"/>
      <c r="V222" s="587"/>
    </row>
    <row r="223" spans="1:22" x14ac:dyDescent="0.25">
      <c r="A223" s="258" t="s">
        <v>4</v>
      </c>
      <c r="B223" s="503" t="s">
        <v>59</v>
      </c>
      <c r="C223" s="503"/>
      <c r="D223" s="503"/>
      <c r="E223" s="503"/>
      <c r="F223" s="503"/>
      <c r="G223" s="503"/>
      <c r="H223" s="503"/>
      <c r="I223" s="503"/>
      <c r="J223" s="503"/>
      <c r="K223" s="503"/>
      <c r="L223" s="503"/>
      <c r="M223" s="503"/>
      <c r="N223" s="503"/>
      <c r="O223" s="503"/>
      <c r="P223" s="503"/>
      <c r="Q223" s="503"/>
      <c r="R223" s="503"/>
      <c r="S223" s="503"/>
      <c r="T223" s="503"/>
      <c r="U223" s="503"/>
      <c r="V223" s="503"/>
    </row>
    <row r="224" spans="1:22" x14ac:dyDescent="0.25">
      <c r="A224" s="508" t="s">
        <v>205</v>
      </c>
      <c r="B224" s="503" t="s">
        <v>212</v>
      </c>
      <c r="C224" s="503"/>
      <c r="D224" s="503"/>
      <c r="E224" s="508" t="s">
        <v>27</v>
      </c>
      <c r="F224" s="508" t="s">
        <v>57</v>
      </c>
      <c r="G224" s="508" t="s">
        <v>58</v>
      </c>
      <c r="H224" s="508" t="str">
        <f>E7</f>
        <v>Current/ Assessment/ Target Year (20.... 20....)</v>
      </c>
      <c r="I224" s="508"/>
      <c r="J224" s="508"/>
      <c r="K224" s="508"/>
      <c r="L224" s="508"/>
      <c r="M224" s="508" t="str">
        <f>M7</f>
        <v>Baseline Year/ Previous Year (20.... 20....)</v>
      </c>
      <c r="N224" s="508"/>
      <c r="O224" s="508"/>
      <c r="P224" s="508"/>
      <c r="Q224" s="508"/>
      <c r="R224" s="508"/>
      <c r="S224" s="508"/>
      <c r="T224" s="508"/>
      <c r="U224" s="508" t="s">
        <v>259</v>
      </c>
      <c r="V224" s="508"/>
    </row>
    <row r="225" spans="1:22" ht="16.5" customHeight="1" x14ac:dyDescent="0.25">
      <c r="A225" s="508"/>
      <c r="B225" s="503"/>
      <c r="C225" s="503"/>
      <c r="D225" s="503"/>
      <c r="E225" s="508"/>
      <c r="F225" s="508"/>
      <c r="G225" s="508"/>
      <c r="H225" s="508" t="s">
        <v>317</v>
      </c>
      <c r="I225" s="508"/>
      <c r="J225" s="508"/>
      <c r="K225" s="508"/>
      <c r="L225" s="508"/>
      <c r="M225" s="505" t="s">
        <v>317</v>
      </c>
      <c r="N225" s="506"/>
      <c r="O225" s="506"/>
      <c r="P225" s="506"/>
      <c r="Q225" s="506"/>
      <c r="R225" s="507"/>
      <c r="S225" s="508" t="s">
        <v>1043</v>
      </c>
      <c r="T225" s="508"/>
      <c r="U225" s="508"/>
      <c r="V225" s="508"/>
    </row>
    <row r="226" spans="1:22" x14ac:dyDescent="0.25">
      <c r="A226" s="258" t="s">
        <v>60</v>
      </c>
      <c r="B226" s="504" t="s">
        <v>61</v>
      </c>
      <c r="C226" s="504"/>
      <c r="D226" s="504"/>
      <c r="E226" s="258" t="s">
        <v>62</v>
      </c>
      <c r="F226" s="353"/>
      <c r="G226" s="353"/>
      <c r="H226" s="501"/>
      <c r="I226" s="501"/>
      <c r="J226" s="501"/>
      <c r="K226" s="501"/>
      <c r="L226" s="501"/>
      <c r="M226" s="498"/>
      <c r="N226" s="499"/>
      <c r="O226" s="499"/>
      <c r="P226" s="499"/>
      <c r="Q226" s="499"/>
      <c r="R226" s="500"/>
      <c r="S226" s="509">
        <f>M226</f>
        <v>0</v>
      </c>
      <c r="T226" s="509"/>
      <c r="U226" s="501"/>
      <c r="V226" s="501"/>
    </row>
    <row r="227" spans="1:22" ht="13.9" customHeight="1" x14ac:dyDescent="0.25">
      <c r="A227" s="258" t="s">
        <v>63</v>
      </c>
      <c r="B227" s="504" t="s">
        <v>64</v>
      </c>
      <c r="C227" s="504"/>
      <c r="D227" s="504"/>
      <c r="E227" s="258" t="s">
        <v>62</v>
      </c>
      <c r="F227" s="353"/>
      <c r="G227" s="353"/>
      <c r="H227" s="501"/>
      <c r="I227" s="501"/>
      <c r="J227" s="501"/>
      <c r="K227" s="501"/>
      <c r="L227" s="501"/>
      <c r="M227" s="498"/>
      <c r="N227" s="499"/>
      <c r="O227" s="499"/>
      <c r="P227" s="499"/>
      <c r="Q227" s="499"/>
      <c r="R227" s="500"/>
      <c r="S227" s="509">
        <f t="shared" ref="S227:S230" si="26">M227</f>
        <v>0</v>
      </c>
      <c r="T227" s="509"/>
      <c r="U227" s="501"/>
      <c r="V227" s="501"/>
    </row>
    <row r="228" spans="1:22" ht="13.9" customHeight="1" x14ac:dyDescent="0.25">
      <c r="A228" s="258" t="s">
        <v>34</v>
      </c>
      <c r="B228" s="504" t="s">
        <v>65</v>
      </c>
      <c r="C228" s="504"/>
      <c r="D228" s="504"/>
      <c r="E228" s="258" t="s">
        <v>62</v>
      </c>
      <c r="F228" s="353"/>
      <c r="G228" s="353"/>
      <c r="H228" s="501"/>
      <c r="I228" s="501"/>
      <c r="J228" s="501"/>
      <c r="K228" s="501"/>
      <c r="L228" s="501"/>
      <c r="M228" s="498"/>
      <c r="N228" s="499"/>
      <c r="O228" s="499"/>
      <c r="P228" s="499"/>
      <c r="Q228" s="499"/>
      <c r="R228" s="500"/>
      <c r="S228" s="509">
        <f t="shared" si="26"/>
        <v>0</v>
      </c>
      <c r="T228" s="509"/>
      <c r="U228" s="501"/>
      <c r="V228" s="501"/>
    </row>
    <row r="229" spans="1:22" ht="13.9" customHeight="1" x14ac:dyDescent="0.25">
      <c r="A229" s="258" t="s">
        <v>36</v>
      </c>
      <c r="B229" s="504" t="s">
        <v>66</v>
      </c>
      <c r="C229" s="504"/>
      <c r="D229" s="504"/>
      <c r="E229" s="258" t="s">
        <v>62</v>
      </c>
      <c r="F229" s="353"/>
      <c r="G229" s="353"/>
      <c r="H229" s="501"/>
      <c r="I229" s="501"/>
      <c r="J229" s="501"/>
      <c r="K229" s="501"/>
      <c r="L229" s="501"/>
      <c r="M229" s="498"/>
      <c r="N229" s="499"/>
      <c r="O229" s="499"/>
      <c r="P229" s="499"/>
      <c r="Q229" s="499"/>
      <c r="R229" s="500"/>
      <c r="S229" s="509">
        <f t="shared" si="26"/>
        <v>0</v>
      </c>
      <c r="T229" s="509"/>
      <c r="U229" s="501"/>
      <c r="V229" s="501"/>
    </row>
    <row r="230" spans="1:22" ht="13.9" customHeight="1" x14ac:dyDescent="0.25">
      <c r="A230" s="258" t="s">
        <v>67</v>
      </c>
      <c r="B230" s="504" t="s">
        <v>68</v>
      </c>
      <c r="C230" s="504"/>
      <c r="D230" s="504"/>
      <c r="E230" s="258" t="s">
        <v>69</v>
      </c>
      <c r="F230" s="353"/>
      <c r="G230" s="353"/>
      <c r="H230" s="501"/>
      <c r="I230" s="501"/>
      <c r="J230" s="501"/>
      <c r="K230" s="501"/>
      <c r="L230" s="501"/>
      <c r="M230" s="498"/>
      <c r="N230" s="499"/>
      <c r="O230" s="499"/>
      <c r="P230" s="499"/>
      <c r="Q230" s="499"/>
      <c r="R230" s="500"/>
      <c r="S230" s="509">
        <f t="shared" si="26"/>
        <v>0</v>
      </c>
      <c r="T230" s="509"/>
      <c r="U230" s="501"/>
      <c r="V230" s="501"/>
    </row>
    <row r="231" spans="1:22" x14ac:dyDescent="0.25">
      <c r="A231" s="258" t="s">
        <v>12</v>
      </c>
      <c r="B231" s="503" t="s">
        <v>70</v>
      </c>
      <c r="C231" s="503"/>
      <c r="D231" s="503"/>
      <c r="E231" s="503"/>
      <c r="F231" s="503"/>
      <c r="G231" s="503"/>
      <c r="H231" s="503"/>
      <c r="I231" s="503"/>
      <c r="J231" s="503"/>
      <c r="K231" s="503"/>
      <c r="L231" s="503"/>
      <c r="M231" s="503"/>
      <c r="N231" s="503"/>
      <c r="O231" s="503"/>
      <c r="P231" s="503"/>
      <c r="Q231" s="503"/>
      <c r="R231" s="503"/>
      <c r="S231" s="503"/>
      <c r="T231" s="503"/>
      <c r="U231" s="503"/>
      <c r="V231" s="503"/>
    </row>
    <row r="232" spans="1:22" ht="13.9" customHeight="1" x14ac:dyDescent="0.25">
      <c r="A232" s="258" t="s">
        <v>30</v>
      </c>
      <c r="B232" s="504" t="s">
        <v>71</v>
      </c>
      <c r="C232" s="504"/>
      <c r="D232" s="504"/>
      <c r="E232" s="258" t="s">
        <v>62</v>
      </c>
      <c r="F232" s="353"/>
      <c r="G232" s="353"/>
      <c r="H232" s="501"/>
      <c r="I232" s="501"/>
      <c r="J232" s="501"/>
      <c r="K232" s="501"/>
      <c r="L232" s="501"/>
      <c r="M232" s="498"/>
      <c r="N232" s="499"/>
      <c r="O232" s="499"/>
      <c r="P232" s="499"/>
      <c r="Q232" s="499"/>
      <c r="R232" s="500"/>
      <c r="S232" s="509">
        <f>M232</f>
        <v>0</v>
      </c>
      <c r="T232" s="509"/>
      <c r="U232" s="501"/>
      <c r="V232" s="501"/>
    </row>
    <row r="233" spans="1:22" ht="13.9" customHeight="1" x14ac:dyDescent="0.25">
      <c r="A233" s="258" t="s">
        <v>63</v>
      </c>
      <c r="B233" s="504" t="s">
        <v>72</v>
      </c>
      <c r="C233" s="504"/>
      <c r="D233" s="504"/>
      <c r="E233" s="258" t="s">
        <v>62</v>
      </c>
      <c r="F233" s="353"/>
      <c r="G233" s="353"/>
      <c r="H233" s="501"/>
      <c r="I233" s="501"/>
      <c r="J233" s="501"/>
      <c r="K233" s="501"/>
      <c r="L233" s="501"/>
      <c r="M233" s="498"/>
      <c r="N233" s="499"/>
      <c r="O233" s="499"/>
      <c r="P233" s="499"/>
      <c r="Q233" s="499"/>
      <c r="R233" s="500"/>
      <c r="S233" s="509">
        <f t="shared" ref="S233:S238" si="27">M233</f>
        <v>0</v>
      </c>
      <c r="T233" s="509"/>
      <c r="U233" s="501"/>
      <c r="V233" s="501"/>
    </row>
    <row r="234" spans="1:22" ht="13.9" customHeight="1" x14ac:dyDescent="0.25">
      <c r="A234" s="258" t="s">
        <v>34</v>
      </c>
      <c r="B234" s="504" t="s">
        <v>73</v>
      </c>
      <c r="C234" s="504"/>
      <c r="D234" s="504"/>
      <c r="E234" s="258" t="s">
        <v>62</v>
      </c>
      <c r="F234" s="353"/>
      <c r="G234" s="353"/>
      <c r="H234" s="501"/>
      <c r="I234" s="501"/>
      <c r="J234" s="501"/>
      <c r="K234" s="501"/>
      <c r="L234" s="501"/>
      <c r="M234" s="498"/>
      <c r="N234" s="499"/>
      <c r="O234" s="499"/>
      <c r="P234" s="499"/>
      <c r="Q234" s="499"/>
      <c r="R234" s="500"/>
      <c r="S234" s="509">
        <f t="shared" si="27"/>
        <v>0</v>
      </c>
      <c r="T234" s="509"/>
      <c r="U234" s="501"/>
      <c r="V234" s="501"/>
    </row>
    <row r="235" spans="1:22" ht="13.9" customHeight="1" x14ac:dyDescent="0.25">
      <c r="A235" s="258" t="s">
        <v>36</v>
      </c>
      <c r="B235" s="504" t="s">
        <v>74</v>
      </c>
      <c r="C235" s="504"/>
      <c r="D235" s="504"/>
      <c r="E235" s="258" t="s">
        <v>62</v>
      </c>
      <c r="F235" s="353"/>
      <c r="G235" s="353"/>
      <c r="H235" s="501"/>
      <c r="I235" s="501"/>
      <c r="J235" s="501"/>
      <c r="K235" s="501"/>
      <c r="L235" s="501"/>
      <c r="M235" s="498"/>
      <c r="N235" s="499"/>
      <c r="O235" s="499"/>
      <c r="P235" s="499"/>
      <c r="Q235" s="499"/>
      <c r="R235" s="500"/>
      <c r="S235" s="509">
        <f t="shared" si="27"/>
        <v>0</v>
      </c>
      <c r="T235" s="509"/>
      <c r="U235" s="501"/>
      <c r="V235" s="501"/>
    </row>
    <row r="236" spans="1:22" ht="13.9" customHeight="1" x14ac:dyDescent="0.25">
      <c r="A236" s="258" t="s">
        <v>67</v>
      </c>
      <c r="B236" s="504" t="s">
        <v>75</v>
      </c>
      <c r="C236" s="504"/>
      <c r="D236" s="504"/>
      <c r="E236" s="258" t="s">
        <v>62</v>
      </c>
      <c r="F236" s="353"/>
      <c r="G236" s="353"/>
      <c r="H236" s="501"/>
      <c r="I236" s="501"/>
      <c r="J236" s="501"/>
      <c r="K236" s="501"/>
      <c r="L236" s="501"/>
      <c r="M236" s="498"/>
      <c r="N236" s="499"/>
      <c r="O236" s="499"/>
      <c r="P236" s="499"/>
      <c r="Q236" s="499"/>
      <c r="R236" s="500"/>
      <c r="S236" s="509">
        <f t="shared" si="27"/>
        <v>0</v>
      </c>
      <c r="T236" s="509"/>
      <c r="U236" s="501"/>
      <c r="V236" s="501"/>
    </row>
    <row r="237" spans="1:22" ht="13.9" customHeight="1" x14ac:dyDescent="0.25">
      <c r="A237" s="258" t="s">
        <v>50</v>
      </c>
      <c r="B237" s="504" t="s">
        <v>149</v>
      </c>
      <c r="C237" s="504"/>
      <c r="D237" s="504"/>
      <c r="E237" s="258"/>
      <c r="F237" s="353"/>
      <c r="G237" s="353"/>
      <c r="H237" s="501"/>
      <c r="I237" s="501"/>
      <c r="J237" s="501"/>
      <c r="K237" s="501"/>
      <c r="L237" s="501"/>
      <c r="M237" s="498"/>
      <c r="N237" s="499"/>
      <c r="O237" s="499"/>
      <c r="P237" s="499"/>
      <c r="Q237" s="499"/>
      <c r="R237" s="500"/>
      <c r="S237" s="509">
        <f t="shared" si="27"/>
        <v>0</v>
      </c>
      <c r="T237" s="509"/>
      <c r="U237" s="501"/>
      <c r="V237" s="501"/>
    </row>
    <row r="238" spans="1:22" ht="35.25" customHeight="1" x14ac:dyDescent="0.25">
      <c r="A238" s="258" t="s">
        <v>51</v>
      </c>
      <c r="B238" s="547" t="s">
        <v>794</v>
      </c>
      <c r="C238" s="548"/>
      <c r="D238" s="549"/>
      <c r="E238" s="258" t="s">
        <v>576</v>
      </c>
      <c r="F238" s="353"/>
      <c r="G238" s="353"/>
      <c r="H238" s="521"/>
      <c r="I238" s="522"/>
      <c r="J238" s="522"/>
      <c r="K238" s="522"/>
      <c r="L238" s="523"/>
      <c r="M238" s="498"/>
      <c r="N238" s="499"/>
      <c r="O238" s="499"/>
      <c r="P238" s="499"/>
      <c r="Q238" s="499"/>
      <c r="R238" s="500"/>
      <c r="S238" s="509">
        <f t="shared" si="27"/>
        <v>0</v>
      </c>
      <c r="T238" s="509"/>
      <c r="U238" s="521"/>
      <c r="V238" s="523"/>
    </row>
    <row r="239" spans="1:22" s="139" customFormat="1" ht="23.25" x14ac:dyDescent="0.25">
      <c r="A239" s="137" t="s">
        <v>183</v>
      </c>
      <c r="B239" s="502" t="s">
        <v>43</v>
      </c>
      <c r="C239" s="502"/>
      <c r="D239" s="502"/>
      <c r="E239" s="502"/>
      <c r="F239" s="502"/>
      <c r="G239" s="502"/>
      <c r="H239" s="502"/>
      <c r="I239" s="502"/>
      <c r="J239" s="502"/>
      <c r="K239" s="502"/>
      <c r="L239" s="502"/>
      <c r="M239" s="502"/>
      <c r="N239" s="502"/>
      <c r="O239" s="502"/>
      <c r="P239" s="502"/>
      <c r="Q239" s="502"/>
      <c r="R239" s="502"/>
      <c r="S239" s="502"/>
      <c r="T239" s="502"/>
      <c r="U239" s="502"/>
      <c r="V239" s="502"/>
    </row>
    <row r="240" spans="1:22" x14ac:dyDescent="0.25">
      <c r="A240" s="258" t="s">
        <v>4</v>
      </c>
      <c r="B240" s="503" t="s">
        <v>59</v>
      </c>
      <c r="C240" s="503"/>
      <c r="D240" s="503"/>
      <c r="E240" s="503"/>
      <c r="F240" s="503"/>
      <c r="G240" s="503"/>
      <c r="H240" s="503"/>
      <c r="I240" s="503"/>
      <c r="J240" s="503"/>
      <c r="K240" s="503"/>
      <c r="L240" s="503"/>
      <c r="M240" s="503"/>
      <c r="N240" s="503"/>
      <c r="O240" s="503"/>
      <c r="P240" s="503"/>
      <c r="Q240" s="503"/>
      <c r="R240" s="503"/>
      <c r="S240" s="503"/>
      <c r="T240" s="503"/>
      <c r="U240" s="503"/>
      <c r="V240" s="503"/>
    </row>
    <row r="241" spans="1:22" x14ac:dyDescent="0.25">
      <c r="A241" s="508" t="s">
        <v>205</v>
      </c>
      <c r="B241" s="503" t="s">
        <v>212</v>
      </c>
      <c r="C241" s="503"/>
      <c r="D241" s="503"/>
      <c r="E241" s="508" t="s">
        <v>27</v>
      </c>
      <c r="F241" s="508" t="s">
        <v>57</v>
      </c>
      <c r="G241" s="508" t="s">
        <v>58</v>
      </c>
      <c r="H241" s="508" t="str">
        <f>E7</f>
        <v>Current/ Assessment/ Target Year (20.... 20....)</v>
      </c>
      <c r="I241" s="508"/>
      <c r="J241" s="508"/>
      <c r="K241" s="508"/>
      <c r="L241" s="508"/>
      <c r="M241" s="508" t="str">
        <f>M7</f>
        <v>Baseline Year/ Previous Year (20.... 20....)</v>
      </c>
      <c r="N241" s="508"/>
      <c r="O241" s="508"/>
      <c r="P241" s="508"/>
      <c r="Q241" s="508"/>
      <c r="R241" s="508"/>
      <c r="S241" s="508"/>
      <c r="T241" s="508"/>
      <c r="U241" s="508" t="s">
        <v>259</v>
      </c>
      <c r="V241" s="508"/>
    </row>
    <row r="242" spans="1:22" ht="16.5" customHeight="1" x14ac:dyDescent="0.25">
      <c r="A242" s="508"/>
      <c r="B242" s="503"/>
      <c r="C242" s="503"/>
      <c r="D242" s="503"/>
      <c r="E242" s="508"/>
      <c r="F242" s="508"/>
      <c r="G242" s="508"/>
      <c r="H242" s="508" t="s">
        <v>317</v>
      </c>
      <c r="I242" s="508"/>
      <c r="J242" s="508"/>
      <c r="K242" s="508"/>
      <c r="L242" s="508"/>
      <c r="M242" s="505" t="s">
        <v>317</v>
      </c>
      <c r="N242" s="506"/>
      <c r="O242" s="506"/>
      <c r="P242" s="506"/>
      <c r="Q242" s="506"/>
      <c r="R242" s="507"/>
      <c r="S242" s="508" t="s">
        <v>1043</v>
      </c>
      <c r="T242" s="508"/>
      <c r="U242" s="508"/>
      <c r="V242" s="508"/>
    </row>
    <row r="243" spans="1:22" x14ac:dyDescent="0.25">
      <c r="A243" s="258" t="s">
        <v>60</v>
      </c>
      <c r="B243" s="504" t="s">
        <v>61</v>
      </c>
      <c r="C243" s="504"/>
      <c r="D243" s="504"/>
      <c r="E243" s="258" t="s">
        <v>62</v>
      </c>
      <c r="F243" s="353"/>
      <c r="G243" s="353"/>
      <c r="H243" s="501"/>
      <c r="I243" s="501"/>
      <c r="J243" s="501"/>
      <c r="K243" s="501"/>
      <c r="L243" s="501"/>
      <c r="M243" s="498"/>
      <c r="N243" s="499"/>
      <c r="O243" s="499"/>
      <c r="P243" s="499"/>
      <c r="Q243" s="499"/>
      <c r="R243" s="500"/>
      <c r="S243" s="509">
        <f>M243</f>
        <v>0</v>
      </c>
      <c r="T243" s="509"/>
      <c r="U243" s="501"/>
      <c r="V243" s="501"/>
    </row>
    <row r="244" spans="1:22" ht="13.9" customHeight="1" x14ac:dyDescent="0.25">
      <c r="A244" s="258" t="s">
        <v>63</v>
      </c>
      <c r="B244" s="504" t="s">
        <v>64</v>
      </c>
      <c r="C244" s="504"/>
      <c r="D244" s="504"/>
      <c r="E244" s="258" t="s">
        <v>62</v>
      </c>
      <c r="F244" s="353"/>
      <c r="G244" s="353"/>
      <c r="H244" s="501"/>
      <c r="I244" s="501"/>
      <c r="J244" s="501"/>
      <c r="K244" s="501"/>
      <c r="L244" s="501"/>
      <c r="M244" s="498"/>
      <c r="N244" s="499"/>
      <c r="O244" s="499"/>
      <c r="P244" s="499"/>
      <c r="Q244" s="499"/>
      <c r="R244" s="500"/>
      <c r="S244" s="509">
        <f t="shared" ref="S244:S247" si="28">M244</f>
        <v>0</v>
      </c>
      <c r="T244" s="509"/>
      <c r="U244" s="501"/>
      <c r="V244" s="501"/>
    </row>
    <row r="245" spans="1:22" ht="13.9" customHeight="1" x14ac:dyDescent="0.25">
      <c r="A245" s="258" t="s">
        <v>34</v>
      </c>
      <c r="B245" s="504" t="s">
        <v>65</v>
      </c>
      <c r="C245" s="504"/>
      <c r="D245" s="504"/>
      <c r="E245" s="258" t="s">
        <v>62</v>
      </c>
      <c r="F245" s="353"/>
      <c r="G245" s="353"/>
      <c r="H245" s="501"/>
      <c r="I245" s="501"/>
      <c r="J245" s="501"/>
      <c r="K245" s="501"/>
      <c r="L245" s="501"/>
      <c r="M245" s="498"/>
      <c r="N245" s="499"/>
      <c r="O245" s="499"/>
      <c r="P245" s="499"/>
      <c r="Q245" s="499"/>
      <c r="R245" s="500"/>
      <c r="S245" s="509">
        <f t="shared" si="28"/>
        <v>0</v>
      </c>
      <c r="T245" s="509"/>
      <c r="U245" s="501"/>
      <c r="V245" s="501"/>
    </row>
    <row r="246" spans="1:22" ht="13.9" customHeight="1" x14ac:dyDescent="0.25">
      <c r="A246" s="258" t="s">
        <v>36</v>
      </c>
      <c r="B246" s="504" t="s">
        <v>66</v>
      </c>
      <c r="C246" s="504"/>
      <c r="D246" s="504"/>
      <c r="E246" s="258" t="s">
        <v>62</v>
      </c>
      <c r="F246" s="353"/>
      <c r="G246" s="353"/>
      <c r="H246" s="501"/>
      <c r="I246" s="501"/>
      <c r="J246" s="501"/>
      <c r="K246" s="501"/>
      <c r="L246" s="501"/>
      <c r="M246" s="498"/>
      <c r="N246" s="499"/>
      <c r="O246" s="499"/>
      <c r="P246" s="499"/>
      <c r="Q246" s="499"/>
      <c r="R246" s="500"/>
      <c r="S246" s="509">
        <f t="shared" si="28"/>
        <v>0</v>
      </c>
      <c r="T246" s="509"/>
      <c r="U246" s="501"/>
      <c r="V246" s="501"/>
    </row>
    <row r="247" spans="1:22" ht="13.9" customHeight="1" x14ac:dyDescent="0.25">
      <c r="A247" s="258" t="s">
        <v>67</v>
      </c>
      <c r="B247" s="504" t="s">
        <v>68</v>
      </c>
      <c r="C247" s="504"/>
      <c r="D247" s="504"/>
      <c r="E247" s="258" t="s">
        <v>69</v>
      </c>
      <c r="F247" s="353"/>
      <c r="G247" s="353"/>
      <c r="H247" s="501"/>
      <c r="I247" s="501"/>
      <c r="J247" s="501"/>
      <c r="K247" s="501"/>
      <c r="L247" s="501"/>
      <c r="M247" s="498"/>
      <c r="N247" s="499"/>
      <c r="O247" s="499"/>
      <c r="P247" s="499"/>
      <c r="Q247" s="499"/>
      <c r="R247" s="500"/>
      <c r="S247" s="509">
        <f t="shared" si="28"/>
        <v>0</v>
      </c>
      <c r="T247" s="509"/>
      <c r="U247" s="501"/>
      <c r="V247" s="501"/>
    </row>
    <row r="248" spans="1:22" x14ac:dyDescent="0.25">
      <c r="A248" s="258" t="s">
        <v>12</v>
      </c>
      <c r="B248" s="503" t="s">
        <v>70</v>
      </c>
      <c r="C248" s="503"/>
      <c r="D248" s="503"/>
      <c r="E248" s="503"/>
      <c r="F248" s="503"/>
      <c r="G248" s="503"/>
      <c r="H248" s="503"/>
      <c r="I248" s="503"/>
      <c r="J248" s="503"/>
      <c r="K248" s="503"/>
      <c r="L248" s="503"/>
      <c r="M248" s="503"/>
      <c r="N248" s="503"/>
      <c r="O248" s="503"/>
      <c r="P248" s="503"/>
      <c r="Q248" s="503"/>
      <c r="R248" s="503"/>
      <c r="S248" s="503"/>
      <c r="T248" s="503"/>
      <c r="U248" s="503"/>
      <c r="V248" s="503"/>
    </row>
    <row r="249" spans="1:22" ht="13.9" customHeight="1" x14ac:dyDescent="0.25">
      <c r="A249" s="258" t="s">
        <v>30</v>
      </c>
      <c r="B249" s="504" t="s">
        <v>71</v>
      </c>
      <c r="C249" s="504"/>
      <c r="D249" s="504"/>
      <c r="E249" s="258" t="s">
        <v>62</v>
      </c>
      <c r="F249" s="353"/>
      <c r="G249" s="353"/>
      <c r="H249" s="501"/>
      <c r="I249" s="501"/>
      <c r="J249" s="501"/>
      <c r="K249" s="501"/>
      <c r="L249" s="501"/>
      <c r="M249" s="498"/>
      <c r="N249" s="499"/>
      <c r="O249" s="499"/>
      <c r="P249" s="499"/>
      <c r="Q249" s="499"/>
      <c r="R249" s="500"/>
      <c r="S249" s="509">
        <f>M249</f>
        <v>0</v>
      </c>
      <c r="T249" s="509"/>
      <c r="U249" s="501"/>
      <c r="V249" s="501"/>
    </row>
    <row r="250" spans="1:22" ht="13.9" customHeight="1" x14ac:dyDescent="0.25">
      <c r="A250" s="258" t="s">
        <v>63</v>
      </c>
      <c r="B250" s="504" t="s">
        <v>72</v>
      </c>
      <c r="C250" s="504"/>
      <c r="D250" s="504"/>
      <c r="E250" s="258" t="s">
        <v>62</v>
      </c>
      <c r="F250" s="353"/>
      <c r="G250" s="353"/>
      <c r="H250" s="501"/>
      <c r="I250" s="501"/>
      <c r="J250" s="501"/>
      <c r="K250" s="501"/>
      <c r="L250" s="501"/>
      <c r="M250" s="498"/>
      <c r="N250" s="499"/>
      <c r="O250" s="499"/>
      <c r="P250" s="499"/>
      <c r="Q250" s="499"/>
      <c r="R250" s="500"/>
      <c r="S250" s="509">
        <f t="shared" ref="S250:S255" si="29">M250</f>
        <v>0</v>
      </c>
      <c r="T250" s="509"/>
      <c r="U250" s="501"/>
      <c r="V250" s="501"/>
    </row>
    <row r="251" spans="1:22" ht="13.9" customHeight="1" x14ac:dyDescent="0.25">
      <c r="A251" s="258" t="s">
        <v>34</v>
      </c>
      <c r="B251" s="504" t="s">
        <v>73</v>
      </c>
      <c r="C251" s="504"/>
      <c r="D251" s="504"/>
      <c r="E251" s="258" t="s">
        <v>62</v>
      </c>
      <c r="F251" s="353"/>
      <c r="G251" s="353"/>
      <c r="H251" s="501"/>
      <c r="I251" s="501"/>
      <c r="J251" s="501"/>
      <c r="K251" s="501"/>
      <c r="L251" s="501"/>
      <c r="M251" s="498"/>
      <c r="N251" s="499"/>
      <c r="O251" s="499"/>
      <c r="P251" s="499"/>
      <c r="Q251" s="499"/>
      <c r="R251" s="500"/>
      <c r="S251" s="509">
        <f t="shared" si="29"/>
        <v>0</v>
      </c>
      <c r="T251" s="509"/>
      <c r="U251" s="501"/>
      <c r="V251" s="501"/>
    </row>
    <row r="252" spans="1:22" ht="13.9" customHeight="1" x14ac:dyDescent="0.25">
      <c r="A252" s="258" t="s">
        <v>36</v>
      </c>
      <c r="B252" s="504" t="s">
        <v>74</v>
      </c>
      <c r="C252" s="504"/>
      <c r="D252" s="504"/>
      <c r="E252" s="258" t="s">
        <v>62</v>
      </c>
      <c r="F252" s="353"/>
      <c r="G252" s="353"/>
      <c r="H252" s="501"/>
      <c r="I252" s="501"/>
      <c r="J252" s="501"/>
      <c r="K252" s="501"/>
      <c r="L252" s="501"/>
      <c r="M252" s="498"/>
      <c r="N252" s="499"/>
      <c r="O252" s="499"/>
      <c r="P252" s="499"/>
      <c r="Q252" s="499"/>
      <c r="R252" s="500"/>
      <c r="S252" s="509">
        <f t="shared" si="29"/>
        <v>0</v>
      </c>
      <c r="T252" s="509"/>
      <c r="U252" s="501"/>
      <c r="V252" s="501"/>
    </row>
    <row r="253" spans="1:22" ht="13.9" customHeight="1" x14ac:dyDescent="0.25">
      <c r="A253" s="258" t="s">
        <v>67</v>
      </c>
      <c r="B253" s="504" t="s">
        <v>75</v>
      </c>
      <c r="C253" s="504"/>
      <c r="D253" s="504"/>
      <c r="E253" s="258" t="s">
        <v>62</v>
      </c>
      <c r="F253" s="353"/>
      <c r="G253" s="353"/>
      <c r="H253" s="501"/>
      <c r="I253" s="501"/>
      <c r="J253" s="501"/>
      <c r="K253" s="501"/>
      <c r="L253" s="501"/>
      <c r="M253" s="498"/>
      <c r="N253" s="499"/>
      <c r="O253" s="499"/>
      <c r="P253" s="499"/>
      <c r="Q253" s="499"/>
      <c r="R253" s="500"/>
      <c r="S253" s="509">
        <f t="shared" si="29"/>
        <v>0</v>
      </c>
      <c r="T253" s="509"/>
      <c r="U253" s="501"/>
      <c r="V253" s="501"/>
    </row>
    <row r="254" spans="1:22" ht="13.9" customHeight="1" x14ac:dyDescent="0.25">
      <c r="A254" s="258" t="s">
        <v>50</v>
      </c>
      <c r="B254" s="504" t="s">
        <v>149</v>
      </c>
      <c r="C254" s="504"/>
      <c r="D254" s="504"/>
      <c r="E254" s="258"/>
      <c r="F254" s="353"/>
      <c r="G254" s="353"/>
      <c r="H254" s="501"/>
      <c r="I254" s="501"/>
      <c r="J254" s="501"/>
      <c r="K254" s="501"/>
      <c r="L254" s="501"/>
      <c r="M254" s="498"/>
      <c r="N254" s="499"/>
      <c r="O254" s="499"/>
      <c r="P254" s="499"/>
      <c r="Q254" s="499"/>
      <c r="R254" s="500"/>
      <c r="S254" s="509">
        <f t="shared" si="29"/>
        <v>0</v>
      </c>
      <c r="T254" s="509"/>
      <c r="U254" s="501"/>
      <c r="V254" s="501"/>
    </row>
    <row r="255" spans="1:22" ht="33.75" customHeight="1" x14ac:dyDescent="0.25">
      <c r="A255" s="258" t="s">
        <v>51</v>
      </c>
      <c r="B255" s="547" t="s">
        <v>794</v>
      </c>
      <c r="C255" s="548"/>
      <c r="D255" s="549"/>
      <c r="E255" s="258" t="s">
        <v>576</v>
      </c>
      <c r="F255" s="353"/>
      <c r="G255" s="353"/>
      <c r="H255" s="521"/>
      <c r="I255" s="522"/>
      <c r="J255" s="522"/>
      <c r="K255" s="522"/>
      <c r="L255" s="523"/>
      <c r="M255" s="498"/>
      <c r="N255" s="499"/>
      <c r="O255" s="499"/>
      <c r="P255" s="499"/>
      <c r="Q255" s="499"/>
      <c r="R255" s="500"/>
      <c r="S255" s="509">
        <f t="shared" si="29"/>
        <v>0</v>
      </c>
      <c r="T255" s="509"/>
      <c r="U255" s="521"/>
      <c r="V255" s="523"/>
    </row>
    <row r="256" spans="1:22" s="139" customFormat="1" ht="23.25" x14ac:dyDescent="0.25">
      <c r="A256" s="137" t="s">
        <v>184</v>
      </c>
      <c r="B256" s="502" t="s">
        <v>45</v>
      </c>
      <c r="C256" s="502"/>
      <c r="D256" s="502"/>
      <c r="E256" s="502"/>
      <c r="F256" s="502"/>
      <c r="G256" s="502"/>
      <c r="H256" s="502"/>
      <c r="I256" s="502"/>
      <c r="J256" s="502"/>
      <c r="K256" s="502"/>
      <c r="L256" s="502"/>
      <c r="M256" s="502"/>
      <c r="N256" s="502"/>
      <c r="O256" s="502"/>
      <c r="P256" s="502"/>
      <c r="Q256" s="502"/>
      <c r="R256" s="502"/>
      <c r="S256" s="502"/>
      <c r="T256" s="502"/>
      <c r="U256" s="502"/>
      <c r="V256" s="502"/>
    </row>
    <row r="257" spans="1:22" x14ac:dyDescent="0.25">
      <c r="A257" s="258" t="s">
        <v>4</v>
      </c>
      <c r="B257" s="503" t="s">
        <v>59</v>
      </c>
      <c r="C257" s="503"/>
      <c r="D257" s="503"/>
      <c r="E257" s="503"/>
      <c r="F257" s="503"/>
      <c r="G257" s="503"/>
      <c r="H257" s="503"/>
      <c r="I257" s="503"/>
      <c r="J257" s="503"/>
      <c r="K257" s="503"/>
      <c r="L257" s="503"/>
      <c r="M257" s="503"/>
      <c r="N257" s="503"/>
      <c r="O257" s="503"/>
      <c r="P257" s="503"/>
      <c r="Q257" s="503"/>
      <c r="R257" s="503"/>
      <c r="S257" s="503"/>
      <c r="T257" s="503"/>
      <c r="U257" s="503"/>
      <c r="V257" s="503"/>
    </row>
    <row r="258" spans="1:22" x14ac:dyDescent="0.25">
      <c r="A258" s="508" t="s">
        <v>205</v>
      </c>
      <c r="B258" s="503" t="s">
        <v>212</v>
      </c>
      <c r="C258" s="503"/>
      <c r="D258" s="503"/>
      <c r="E258" s="508" t="s">
        <v>27</v>
      </c>
      <c r="F258" s="508" t="s">
        <v>57</v>
      </c>
      <c r="G258" s="508" t="s">
        <v>58</v>
      </c>
      <c r="H258" s="508" t="str">
        <f>E7</f>
        <v>Current/ Assessment/ Target Year (20.... 20....)</v>
      </c>
      <c r="I258" s="508"/>
      <c r="J258" s="508"/>
      <c r="K258" s="508"/>
      <c r="L258" s="508"/>
      <c r="M258" s="508" t="str">
        <f>M7</f>
        <v>Baseline Year/ Previous Year (20.... 20....)</v>
      </c>
      <c r="N258" s="508"/>
      <c r="O258" s="508"/>
      <c r="P258" s="508"/>
      <c r="Q258" s="508"/>
      <c r="R258" s="508"/>
      <c r="S258" s="508"/>
      <c r="T258" s="508"/>
      <c r="U258" s="508" t="s">
        <v>259</v>
      </c>
      <c r="V258" s="508"/>
    </row>
    <row r="259" spans="1:22" ht="36.6" customHeight="1" x14ac:dyDescent="0.25">
      <c r="A259" s="508"/>
      <c r="B259" s="503"/>
      <c r="C259" s="503"/>
      <c r="D259" s="503"/>
      <c r="E259" s="508"/>
      <c r="F259" s="508"/>
      <c r="G259" s="508"/>
      <c r="H259" s="508" t="s">
        <v>317</v>
      </c>
      <c r="I259" s="508"/>
      <c r="J259" s="508"/>
      <c r="K259" s="508"/>
      <c r="L259" s="508"/>
      <c r="M259" s="505" t="s">
        <v>317</v>
      </c>
      <c r="N259" s="506"/>
      <c r="O259" s="506"/>
      <c r="P259" s="506"/>
      <c r="Q259" s="506"/>
      <c r="R259" s="507"/>
      <c r="S259" s="508" t="s">
        <v>1043</v>
      </c>
      <c r="T259" s="508"/>
      <c r="U259" s="508"/>
      <c r="V259" s="508"/>
    </row>
    <row r="260" spans="1:22" x14ac:dyDescent="0.25">
      <c r="A260" s="258" t="s">
        <v>60</v>
      </c>
      <c r="B260" s="504" t="s">
        <v>61</v>
      </c>
      <c r="C260" s="504"/>
      <c r="D260" s="504"/>
      <c r="E260" s="258" t="s">
        <v>62</v>
      </c>
      <c r="F260" s="353"/>
      <c r="G260" s="353"/>
      <c r="H260" s="501"/>
      <c r="I260" s="501"/>
      <c r="J260" s="501"/>
      <c r="K260" s="501"/>
      <c r="L260" s="501"/>
      <c r="M260" s="498"/>
      <c r="N260" s="499"/>
      <c r="O260" s="499"/>
      <c r="P260" s="499"/>
      <c r="Q260" s="499"/>
      <c r="R260" s="500"/>
      <c r="S260" s="509">
        <f>M260</f>
        <v>0</v>
      </c>
      <c r="T260" s="509"/>
      <c r="U260" s="501"/>
      <c r="V260" s="501"/>
    </row>
    <row r="261" spans="1:22" ht="13.9" customHeight="1" x14ac:dyDescent="0.25">
      <c r="A261" s="258" t="s">
        <v>63</v>
      </c>
      <c r="B261" s="504" t="s">
        <v>64</v>
      </c>
      <c r="C261" s="504"/>
      <c r="D261" s="504"/>
      <c r="E261" s="258" t="s">
        <v>62</v>
      </c>
      <c r="F261" s="353"/>
      <c r="G261" s="353"/>
      <c r="H261" s="501"/>
      <c r="I261" s="501"/>
      <c r="J261" s="501"/>
      <c r="K261" s="501"/>
      <c r="L261" s="501"/>
      <c r="M261" s="498"/>
      <c r="N261" s="499"/>
      <c r="O261" s="499"/>
      <c r="P261" s="499"/>
      <c r="Q261" s="499"/>
      <c r="R261" s="500"/>
      <c r="S261" s="509">
        <f t="shared" ref="S261:S264" si="30">M261</f>
        <v>0</v>
      </c>
      <c r="T261" s="509"/>
      <c r="U261" s="501"/>
      <c r="V261" s="501"/>
    </row>
    <row r="262" spans="1:22" ht="13.9" customHeight="1" x14ac:dyDescent="0.25">
      <c r="A262" s="258" t="s">
        <v>34</v>
      </c>
      <c r="B262" s="504" t="s">
        <v>65</v>
      </c>
      <c r="C262" s="504"/>
      <c r="D262" s="504"/>
      <c r="E262" s="258" t="s">
        <v>62</v>
      </c>
      <c r="F262" s="353"/>
      <c r="G262" s="353"/>
      <c r="H262" s="501"/>
      <c r="I262" s="501"/>
      <c r="J262" s="501"/>
      <c r="K262" s="501"/>
      <c r="L262" s="501"/>
      <c r="M262" s="498"/>
      <c r="N262" s="499"/>
      <c r="O262" s="499"/>
      <c r="P262" s="499"/>
      <c r="Q262" s="499"/>
      <c r="R262" s="500"/>
      <c r="S262" s="509">
        <f t="shared" si="30"/>
        <v>0</v>
      </c>
      <c r="T262" s="509"/>
      <c r="U262" s="501"/>
      <c r="V262" s="501"/>
    </row>
    <row r="263" spans="1:22" ht="13.9" customHeight="1" x14ac:dyDescent="0.25">
      <c r="A263" s="258" t="s">
        <v>36</v>
      </c>
      <c r="B263" s="504" t="s">
        <v>66</v>
      </c>
      <c r="C263" s="504"/>
      <c r="D263" s="504"/>
      <c r="E263" s="258" t="s">
        <v>62</v>
      </c>
      <c r="F263" s="353"/>
      <c r="G263" s="353"/>
      <c r="H263" s="501"/>
      <c r="I263" s="501"/>
      <c r="J263" s="501"/>
      <c r="K263" s="501"/>
      <c r="L263" s="501"/>
      <c r="M263" s="498"/>
      <c r="N263" s="499"/>
      <c r="O263" s="499"/>
      <c r="P263" s="499"/>
      <c r="Q263" s="499"/>
      <c r="R263" s="500"/>
      <c r="S263" s="509">
        <f t="shared" si="30"/>
        <v>0</v>
      </c>
      <c r="T263" s="509"/>
      <c r="U263" s="501"/>
      <c r="V263" s="501"/>
    </row>
    <row r="264" spans="1:22" ht="13.9" customHeight="1" x14ac:dyDescent="0.25">
      <c r="A264" s="258" t="s">
        <v>67</v>
      </c>
      <c r="B264" s="504" t="s">
        <v>68</v>
      </c>
      <c r="C264" s="504"/>
      <c r="D264" s="504"/>
      <c r="E264" s="258" t="s">
        <v>69</v>
      </c>
      <c r="F264" s="353"/>
      <c r="G264" s="353"/>
      <c r="H264" s="501"/>
      <c r="I264" s="501"/>
      <c r="J264" s="501"/>
      <c r="K264" s="501"/>
      <c r="L264" s="501"/>
      <c r="M264" s="498"/>
      <c r="N264" s="499"/>
      <c r="O264" s="499"/>
      <c r="P264" s="499"/>
      <c r="Q264" s="499"/>
      <c r="R264" s="500"/>
      <c r="S264" s="509">
        <f t="shared" si="30"/>
        <v>0</v>
      </c>
      <c r="T264" s="509"/>
      <c r="U264" s="501"/>
      <c r="V264" s="501"/>
    </row>
    <row r="265" spans="1:22" x14ac:dyDescent="0.25">
      <c r="A265" s="258" t="s">
        <v>12</v>
      </c>
      <c r="B265" s="503" t="s">
        <v>70</v>
      </c>
      <c r="C265" s="503"/>
      <c r="D265" s="503"/>
      <c r="E265" s="503"/>
      <c r="F265" s="503"/>
      <c r="G265" s="503"/>
      <c r="H265" s="503"/>
      <c r="I265" s="503"/>
      <c r="J265" s="503"/>
      <c r="K265" s="503"/>
      <c r="L265" s="503"/>
      <c r="M265" s="503"/>
      <c r="N265" s="503"/>
      <c r="O265" s="503"/>
      <c r="P265" s="503"/>
      <c r="Q265" s="503"/>
      <c r="R265" s="503"/>
      <c r="S265" s="503"/>
      <c r="T265" s="503"/>
      <c r="U265" s="503"/>
      <c r="V265" s="503"/>
    </row>
    <row r="266" spans="1:22" ht="13.9" customHeight="1" x14ac:dyDescent="0.25">
      <c r="A266" s="258" t="s">
        <v>30</v>
      </c>
      <c r="B266" s="504" t="s">
        <v>71</v>
      </c>
      <c r="C266" s="504"/>
      <c r="D266" s="504"/>
      <c r="E266" s="258" t="s">
        <v>62</v>
      </c>
      <c r="F266" s="353"/>
      <c r="G266" s="353"/>
      <c r="H266" s="521"/>
      <c r="I266" s="522"/>
      <c r="J266" s="522"/>
      <c r="K266" s="522"/>
      <c r="L266" s="523"/>
      <c r="M266" s="498"/>
      <c r="N266" s="499"/>
      <c r="O266" s="499"/>
      <c r="P266" s="499"/>
      <c r="Q266" s="499"/>
      <c r="R266" s="500"/>
      <c r="S266" s="509">
        <f>M266</f>
        <v>0</v>
      </c>
      <c r="T266" s="509"/>
      <c r="U266" s="521"/>
      <c r="V266" s="523"/>
    </row>
    <row r="267" spans="1:22" ht="13.9" customHeight="1" x14ac:dyDescent="0.25">
      <c r="A267" s="258" t="s">
        <v>63</v>
      </c>
      <c r="B267" s="504" t="s">
        <v>72</v>
      </c>
      <c r="C267" s="504"/>
      <c r="D267" s="504"/>
      <c r="E267" s="258" t="s">
        <v>62</v>
      </c>
      <c r="F267" s="353"/>
      <c r="G267" s="353"/>
      <c r="H267" s="521"/>
      <c r="I267" s="522"/>
      <c r="J267" s="522"/>
      <c r="K267" s="522"/>
      <c r="L267" s="523"/>
      <c r="M267" s="498"/>
      <c r="N267" s="499"/>
      <c r="O267" s="499"/>
      <c r="P267" s="499"/>
      <c r="Q267" s="499"/>
      <c r="R267" s="500"/>
      <c r="S267" s="509">
        <f t="shared" ref="S267:S272" si="31">M267</f>
        <v>0</v>
      </c>
      <c r="T267" s="509"/>
      <c r="U267" s="521"/>
      <c r="V267" s="523"/>
    </row>
    <row r="268" spans="1:22" ht="13.9" customHeight="1" x14ac:dyDescent="0.25">
      <c r="A268" s="258" t="s">
        <v>34</v>
      </c>
      <c r="B268" s="504" t="s">
        <v>73</v>
      </c>
      <c r="C268" s="504"/>
      <c r="D268" s="504"/>
      <c r="E268" s="258" t="s">
        <v>62</v>
      </c>
      <c r="F268" s="353"/>
      <c r="G268" s="353"/>
      <c r="H268" s="521"/>
      <c r="I268" s="522"/>
      <c r="J268" s="522"/>
      <c r="K268" s="522"/>
      <c r="L268" s="523"/>
      <c r="M268" s="498"/>
      <c r="N268" s="499"/>
      <c r="O268" s="499"/>
      <c r="P268" s="499"/>
      <c r="Q268" s="499"/>
      <c r="R268" s="500"/>
      <c r="S268" s="509">
        <f t="shared" si="31"/>
        <v>0</v>
      </c>
      <c r="T268" s="509"/>
      <c r="U268" s="521"/>
      <c r="V268" s="523"/>
    </row>
    <row r="269" spans="1:22" ht="13.9" customHeight="1" x14ac:dyDescent="0.25">
      <c r="A269" s="258" t="s">
        <v>36</v>
      </c>
      <c r="B269" s="504" t="s">
        <v>74</v>
      </c>
      <c r="C269" s="504"/>
      <c r="D269" s="504"/>
      <c r="E269" s="258" t="s">
        <v>62</v>
      </c>
      <c r="F269" s="353"/>
      <c r="G269" s="353"/>
      <c r="H269" s="521"/>
      <c r="I269" s="522"/>
      <c r="J269" s="522"/>
      <c r="K269" s="522"/>
      <c r="L269" s="523"/>
      <c r="M269" s="498"/>
      <c r="N269" s="499"/>
      <c r="O269" s="499"/>
      <c r="P269" s="499"/>
      <c r="Q269" s="499"/>
      <c r="R269" s="500"/>
      <c r="S269" s="509">
        <f t="shared" si="31"/>
        <v>0</v>
      </c>
      <c r="T269" s="509"/>
      <c r="U269" s="521"/>
      <c r="V269" s="523"/>
    </row>
    <row r="270" spans="1:22" ht="13.9" customHeight="1" x14ac:dyDescent="0.25">
      <c r="A270" s="258" t="s">
        <v>67</v>
      </c>
      <c r="B270" s="504" t="s">
        <v>75</v>
      </c>
      <c r="C270" s="504"/>
      <c r="D270" s="504"/>
      <c r="E270" s="258" t="s">
        <v>62</v>
      </c>
      <c r="F270" s="353"/>
      <c r="G270" s="353"/>
      <c r="H270" s="521"/>
      <c r="I270" s="522"/>
      <c r="J270" s="522"/>
      <c r="K270" s="522"/>
      <c r="L270" s="523"/>
      <c r="M270" s="498"/>
      <c r="N270" s="499"/>
      <c r="O270" s="499"/>
      <c r="P270" s="499"/>
      <c r="Q270" s="499"/>
      <c r="R270" s="500"/>
      <c r="S270" s="509">
        <f t="shared" si="31"/>
        <v>0</v>
      </c>
      <c r="T270" s="509"/>
      <c r="U270" s="521"/>
      <c r="V270" s="523"/>
    </row>
    <row r="271" spans="1:22" ht="13.9" customHeight="1" x14ac:dyDescent="0.25">
      <c r="A271" s="258" t="s">
        <v>50</v>
      </c>
      <c r="B271" s="504" t="s">
        <v>149</v>
      </c>
      <c r="C271" s="504"/>
      <c r="D271" s="504"/>
      <c r="E271" s="258"/>
      <c r="F271" s="353"/>
      <c r="G271" s="353"/>
      <c r="H271" s="521"/>
      <c r="I271" s="522"/>
      <c r="J271" s="522"/>
      <c r="K271" s="522"/>
      <c r="L271" s="523"/>
      <c r="M271" s="498"/>
      <c r="N271" s="499"/>
      <c r="O271" s="499"/>
      <c r="P271" s="499"/>
      <c r="Q271" s="499"/>
      <c r="R271" s="500"/>
      <c r="S271" s="509">
        <f t="shared" si="31"/>
        <v>0</v>
      </c>
      <c r="T271" s="509"/>
      <c r="U271" s="521"/>
      <c r="V271" s="523"/>
    </row>
    <row r="272" spans="1:22" ht="35.25" customHeight="1" x14ac:dyDescent="0.25">
      <c r="A272" s="258" t="s">
        <v>51</v>
      </c>
      <c r="B272" s="547" t="s">
        <v>794</v>
      </c>
      <c r="C272" s="548"/>
      <c r="D272" s="549"/>
      <c r="E272" s="258" t="s">
        <v>576</v>
      </c>
      <c r="F272" s="353"/>
      <c r="G272" s="353"/>
      <c r="H272" s="521"/>
      <c r="I272" s="522"/>
      <c r="J272" s="522"/>
      <c r="K272" s="522"/>
      <c r="L272" s="523"/>
      <c r="M272" s="498"/>
      <c r="N272" s="499"/>
      <c r="O272" s="499"/>
      <c r="P272" s="499"/>
      <c r="Q272" s="499"/>
      <c r="R272" s="500"/>
      <c r="S272" s="509">
        <f t="shared" si="31"/>
        <v>0</v>
      </c>
      <c r="T272" s="509"/>
      <c r="U272" s="521"/>
      <c r="V272" s="523"/>
    </row>
    <row r="273" spans="1:22" s="139" customFormat="1" ht="23.25" x14ac:dyDescent="0.25">
      <c r="A273" s="137" t="s">
        <v>185</v>
      </c>
      <c r="B273" s="502" t="s">
        <v>47</v>
      </c>
      <c r="C273" s="502"/>
      <c r="D273" s="502"/>
      <c r="E273" s="502"/>
      <c r="F273" s="502"/>
      <c r="G273" s="502"/>
      <c r="H273" s="502"/>
      <c r="I273" s="502"/>
      <c r="J273" s="502"/>
      <c r="K273" s="502"/>
      <c r="L273" s="502"/>
      <c r="M273" s="502"/>
      <c r="N273" s="502"/>
      <c r="O273" s="502"/>
      <c r="P273" s="502"/>
      <c r="Q273" s="502"/>
      <c r="R273" s="502"/>
      <c r="S273" s="502"/>
      <c r="T273" s="502"/>
      <c r="U273" s="502"/>
      <c r="V273" s="502"/>
    </row>
    <row r="274" spans="1:22" x14ac:dyDescent="0.25">
      <c r="A274" s="258" t="s">
        <v>4</v>
      </c>
      <c r="B274" s="503" t="s">
        <v>59</v>
      </c>
      <c r="C274" s="503"/>
      <c r="D274" s="503"/>
      <c r="E274" s="503"/>
      <c r="F274" s="503"/>
      <c r="G274" s="503"/>
      <c r="H274" s="503"/>
      <c r="I274" s="503"/>
      <c r="J274" s="503"/>
      <c r="K274" s="503"/>
      <c r="L274" s="503"/>
      <c r="M274" s="503"/>
      <c r="N274" s="503"/>
      <c r="O274" s="503"/>
      <c r="P274" s="503"/>
      <c r="Q274" s="503"/>
      <c r="R274" s="503"/>
      <c r="S274" s="503"/>
      <c r="T274" s="503"/>
      <c r="U274" s="503"/>
      <c r="V274" s="503"/>
    </row>
    <row r="275" spans="1:22" x14ac:dyDescent="0.25">
      <c r="A275" s="508" t="s">
        <v>205</v>
      </c>
      <c r="B275" s="503" t="s">
        <v>212</v>
      </c>
      <c r="C275" s="503"/>
      <c r="D275" s="503"/>
      <c r="E275" s="508" t="s">
        <v>27</v>
      </c>
      <c r="F275" s="508" t="s">
        <v>57</v>
      </c>
      <c r="G275" s="508" t="s">
        <v>58</v>
      </c>
      <c r="H275" s="508" t="str">
        <f>E7</f>
        <v>Current/ Assessment/ Target Year (20.... 20....)</v>
      </c>
      <c r="I275" s="508"/>
      <c r="J275" s="508"/>
      <c r="K275" s="508"/>
      <c r="L275" s="508"/>
      <c r="M275" s="508" t="str">
        <f>M7</f>
        <v>Baseline Year/ Previous Year (20.... 20....)</v>
      </c>
      <c r="N275" s="508"/>
      <c r="O275" s="508"/>
      <c r="P275" s="508"/>
      <c r="Q275" s="508"/>
      <c r="R275" s="508"/>
      <c r="S275" s="508"/>
      <c r="T275" s="508"/>
      <c r="U275" s="508" t="s">
        <v>259</v>
      </c>
      <c r="V275" s="508"/>
    </row>
    <row r="276" spans="1:22" ht="16.5" customHeight="1" x14ac:dyDescent="0.25">
      <c r="A276" s="508"/>
      <c r="B276" s="503"/>
      <c r="C276" s="503"/>
      <c r="D276" s="503"/>
      <c r="E276" s="508"/>
      <c r="F276" s="508"/>
      <c r="G276" s="508"/>
      <c r="H276" s="508" t="s">
        <v>317</v>
      </c>
      <c r="I276" s="508"/>
      <c r="J276" s="508"/>
      <c r="K276" s="508"/>
      <c r="L276" s="508"/>
      <c r="M276" s="505" t="s">
        <v>317</v>
      </c>
      <c r="N276" s="506"/>
      <c r="O276" s="506"/>
      <c r="P276" s="506"/>
      <c r="Q276" s="506"/>
      <c r="R276" s="507"/>
      <c r="S276" s="508" t="s">
        <v>1043</v>
      </c>
      <c r="T276" s="508"/>
      <c r="U276" s="508"/>
      <c r="V276" s="508"/>
    </row>
    <row r="277" spans="1:22" x14ac:dyDescent="0.25">
      <c r="A277" s="258" t="s">
        <v>60</v>
      </c>
      <c r="B277" s="504" t="s">
        <v>61</v>
      </c>
      <c r="C277" s="504"/>
      <c r="D277" s="504"/>
      <c r="E277" s="258" t="s">
        <v>62</v>
      </c>
      <c r="F277" s="353"/>
      <c r="G277" s="353"/>
      <c r="H277" s="521"/>
      <c r="I277" s="522"/>
      <c r="J277" s="522"/>
      <c r="K277" s="522"/>
      <c r="L277" s="523"/>
      <c r="M277" s="498"/>
      <c r="N277" s="499"/>
      <c r="O277" s="499"/>
      <c r="P277" s="499"/>
      <c r="Q277" s="499"/>
      <c r="R277" s="500"/>
      <c r="S277" s="509">
        <f>M277</f>
        <v>0</v>
      </c>
      <c r="T277" s="509"/>
      <c r="U277" s="501"/>
      <c r="V277" s="501"/>
    </row>
    <row r="278" spans="1:22" ht="13.9" customHeight="1" x14ac:dyDescent="0.25">
      <c r="A278" s="258" t="s">
        <v>63</v>
      </c>
      <c r="B278" s="504" t="s">
        <v>64</v>
      </c>
      <c r="C278" s="504"/>
      <c r="D278" s="504"/>
      <c r="E278" s="258" t="s">
        <v>62</v>
      </c>
      <c r="F278" s="353"/>
      <c r="G278" s="353"/>
      <c r="H278" s="521"/>
      <c r="I278" s="522"/>
      <c r="J278" s="522"/>
      <c r="K278" s="522"/>
      <c r="L278" s="523"/>
      <c r="M278" s="498"/>
      <c r="N278" s="499"/>
      <c r="O278" s="499"/>
      <c r="P278" s="499"/>
      <c r="Q278" s="499"/>
      <c r="R278" s="500"/>
      <c r="S278" s="509">
        <f t="shared" ref="S278:S281" si="32">M278</f>
        <v>0</v>
      </c>
      <c r="T278" s="509"/>
      <c r="U278" s="501"/>
      <c r="V278" s="501"/>
    </row>
    <row r="279" spans="1:22" ht="13.9" customHeight="1" x14ac:dyDescent="0.25">
      <c r="A279" s="258" t="s">
        <v>34</v>
      </c>
      <c r="B279" s="504" t="s">
        <v>65</v>
      </c>
      <c r="C279" s="504"/>
      <c r="D279" s="504"/>
      <c r="E279" s="258" t="s">
        <v>62</v>
      </c>
      <c r="F279" s="353"/>
      <c r="G279" s="353"/>
      <c r="H279" s="521"/>
      <c r="I279" s="522"/>
      <c r="J279" s="522"/>
      <c r="K279" s="522"/>
      <c r="L279" s="523"/>
      <c r="M279" s="498"/>
      <c r="N279" s="499"/>
      <c r="O279" s="499"/>
      <c r="P279" s="499"/>
      <c r="Q279" s="499"/>
      <c r="R279" s="500"/>
      <c r="S279" s="509">
        <f t="shared" si="32"/>
        <v>0</v>
      </c>
      <c r="T279" s="509"/>
      <c r="U279" s="501"/>
      <c r="V279" s="501"/>
    </row>
    <row r="280" spans="1:22" ht="13.9" customHeight="1" x14ac:dyDescent="0.25">
      <c r="A280" s="258" t="s">
        <v>36</v>
      </c>
      <c r="B280" s="504" t="s">
        <v>66</v>
      </c>
      <c r="C280" s="504"/>
      <c r="D280" s="504"/>
      <c r="E280" s="258" t="s">
        <v>62</v>
      </c>
      <c r="F280" s="353"/>
      <c r="G280" s="353"/>
      <c r="H280" s="521"/>
      <c r="I280" s="522"/>
      <c r="J280" s="522"/>
      <c r="K280" s="522"/>
      <c r="L280" s="523"/>
      <c r="M280" s="498"/>
      <c r="N280" s="499"/>
      <c r="O280" s="499"/>
      <c r="P280" s="499"/>
      <c r="Q280" s="499"/>
      <c r="R280" s="500"/>
      <c r="S280" s="509">
        <f t="shared" si="32"/>
        <v>0</v>
      </c>
      <c r="T280" s="509"/>
      <c r="U280" s="501"/>
      <c r="V280" s="501"/>
    </row>
    <row r="281" spans="1:22" ht="13.9" customHeight="1" x14ac:dyDescent="0.25">
      <c r="A281" s="258" t="s">
        <v>67</v>
      </c>
      <c r="B281" s="504" t="s">
        <v>68</v>
      </c>
      <c r="C281" s="504"/>
      <c r="D281" s="504"/>
      <c r="E281" s="258" t="s">
        <v>69</v>
      </c>
      <c r="F281" s="353"/>
      <c r="G281" s="353"/>
      <c r="H281" s="521"/>
      <c r="I281" s="522"/>
      <c r="J281" s="522"/>
      <c r="K281" s="522"/>
      <c r="L281" s="523"/>
      <c r="M281" s="498"/>
      <c r="N281" s="499"/>
      <c r="O281" s="499"/>
      <c r="P281" s="499"/>
      <c r="Q281" s="499"/>
      <c r="R281" s="500"/>
      <c r="S281" s="509">
        <f t="shared" si="32"/>
        <v>0</v>
      </c>
      <c r="T281" s="509"/>
      <c r="U281" s="501"/>
      <c r="V281" s="501"/>
    </row>
    <row r="282" spans="1:22" x14ac:dyDescent="0.25">
      <c r="A282" s="258" t="s">
        <v>12</v>
      </c>
      <c r="B282" s="503" t="s">
        <v>70</v>
      </c>
      <c r="C282" s="503"/>
      <c r="D282" s="503"/>
      <c r="E282" s="503"/>
      <c r="F282" s="503"/>
      <c r="G282" s="503"/>
      <c r="H282" s="503"/>
      <c r="I282" s="503"/>
      <c r="J282" s="503"/>
      <c r="K282" s="503"/>
      <c r="L282" s="503"/>
      <c r="M282" s="503"/>
      <c r="N282" s="503"/>
      <c r="O282" s="503"/>
      <c r="P282" s="503"/>
      <c r="Q282" s="503"/>
      <c r="R282" s="503"/>
      <c r="S282" s="503"/>
      <c r="T282" s="503"/>
      <c r="U282" s="503"/>
      <c r="V282" s="503"/>
    </row>
    <row r="283" spans="1:22" ht="13.9" customHeight="1" x14ac:dyDescent="0.25">
      <c r="A283" s="258" t="s">
        <v>30</v>
      </c>
      <c r="B283" s="504" t="s">
        <v>71</v>
      </c>
      <c r="C283" s="504"/>
      <c r="D283" s="504"/>
      <c r="E283" s="258" t="s">
        <v>62</v>
      </c>
      <c r="F283" s="353"/>
      <c r="G283" s="353"/>
      <c r="H283" s="521"/>
      <c r="I283" s="522"/>
      <c r="J283" s="522"/>
      <c r="K283" s="522"/>
      <c r="L283" s="523"/>
      <c r="M283" s="498"/>
      <c r="N283" s="499"/>
      <c r="O283" s="499"/>
      <c r="P283" s="499"/>
      <c r="Q283" s="499"/>
      <c r="R283" s="500"/>
      <c r="S283" s="509">
        <f>M283</f>
        <v>0</v>
      </c>
      <c r="T283" s="509"/>
      <c r="U283" s="501"/>
      <c r="V283" s="501"/>
    </row>
    <row r="284" spans="1:22" ht="13.9" customHeight="1" x14ac:dyDescent="0.25">
      <c r="A284" s="258" t="s">
        <v>63</v>
      </c>
      <c r="B284" s="504" t="s">
        <v>72</v>
      </c>
      <c r="C284" s="504"/>
      <c r="D284" s="504"/>
      <c r="E284" s="258" t="s">
        <v>62</v>
      </c>
      <c r="F284" s="353"/>
      <c r="G284" s="353"/>
      <c r="H284" s="521"/>
      <c r="I284" s="522"/>
      <c r="J284" s="522"/>
      <c r="K284" s="522"/>
      <c r="L284" s="523"/>
      <c r="M284" s="498"/>
      <c r="N284" s="499"/>
      <c r="O284" s="499"/>
      <c r="P284" s="499"/>
      <c r="Q284" s="499"/>
      <c r="R284" s="500"/>
      <c r="S284" s="509">
        <f t="shared" ref="S284:S289" si="33">M284</f>
        <v>0</v>
      </c>
      <c r="T284" s="509"/>
      <c r="U284" s="501"/>
      <c r="V284" s="501"/>
    </row>
    <row r="285" spans="1:22" ht="13.9" customHeight="1" x14ac:dyDescent="0.25">
      <c r="A285" s="258" t="s">
        <v>34</v>
      </c>
      <c r="B285" s="504" t="s">
        <v>73</v>
      </c>
      <c r="C285" s="504"/>
      <c r="D285" s="504"/>
      <c r="E285" s="258" t="s">
        <v>62</v>
      </c>
      <c r="F285" s="353"/>
      <c r="G285" s="353"/>
      <c r="H285" s="521" t="s">
        <v>646</v>
      </c>
      <c r="I285" s="522"/>
      <c r="J285" s="522"/>
      <c r="K285" s="522"/>
      <c r="L285" s="523"/>
      <c r="M285" s="498"/>
      <c r="N285" s="499"/>
      <c r="O285" s="499"/>
      <c r="P285" s="499"/>
      <c r="Q285" s="499"/>
      <c r="R285" s="500"/>
      <c r="S285" s="509">
        <f t="shared" si="33"/>
        <v>0</v>
      </c>
      <c r="T285" s="509"/>
      <c r="U285" s="501"/>
      <c r="V285" s="501"/>
    </row>
    <row r="286" spans="1:22" ht="13.9" customHeight="1" x14ac:dyDescent="0.25">
      <c r="A286" s="258" t="s">
        <v>36</v>
      </c>
      <c r="B286" s="504" t="s">
        <v>74</v>
      </c>
      <c r="C286" s="504"/>
      <c r="D286" s="504"/>
      <c r="E286" s="258" t="s">
        <v>62</v>
      </c>
      <c r="F286" s="353"/>
      <c r="G286" s="353"/>
      <c r="H286" s="521"/>
      <c r="I286" s="522"/>
      <c r="J286" s="522"/>
      <c r="K286" s="522"/>
      <c r="L286" s="523"/>
      <c r="M286" s="498"/>
      <c r="N286" s="499"/>
      <c r="O286" s="499"/>
      <c r="P286" s="499"/>
      <c r="Q286" s="499"/>
      <c r="R286" s="500"/>
      <c r="S286" s="509">
        <f t="shared" si="33"/>
        <v>0</v>
      </c>
      <c r="T286" s="509"/>
      <c r="U286" s="501"/>
      <c r="V286" s="501"/>
    </row>
    <row r="287" spans="1:22" ht="13.9" customHeight="1" x14ac:dyDescent="0.25">
      <c r="A287" s="258" t="s">
        <v>67</v>
      </c>
      <c r="B287" s="504" t="s">
        <v>75</v>
      </c>
      <c r="C287" s="504"/>
      <c r="D287" s="504"/>
      <c r="E287" s="258" t="s">
        <v>62</v>
      </c>
      <c r="F287" s="353"/>
      <c r="G287" s="353"/>
      <c r="H287" s="521"/>
      <c r="I287" s="522"/>
      <c r="J287" s="522"/>
      <c r="K287" s="522"/>
      <c r="L287" s="523"/>
      <c r="M287" s="498"/>
      <c r="N287" s="499"/>
      <c r="O287" s="499"/>
      <c r="P287" s="499"/>
      <c r="Q287" s="499"/>
      <c r="R287" s="500"/>
      <c r="S287" s="509">
        <f t="shared" si="33"/>
        <v>0</v>
      </c>
      <c r="T287" s="509"/>
      <c r="U287" s="501"/>
      <c r="V287" s="501"/>
    </row>
    <row r="288" spans="1:22" ht="13.9" customHeight="1" x14ac:dyDescent="0.25">
      <c r="A288" s="258" t="s">
        <v>50</v>
      </c>
      <c r="B288" s="504" t="s">
        <v>149</v>
      </c>
      <c r="C288" s="504"/>
      <c r="D288" s="504"/>
      <c r="E288" s="258"/>
      <c r="F288" s="353"/>
      <c r="G288" s="353"/>
      <c r="H288" s="521"/>
      <c r="I288" s="522"/>
      <c r="J288" s="522"/>
      <c r="K288" s="522"/>
      <c r="L288" s="523"/>
      <c r="M288" s="498"/>
      <c r="N288" s="499"/>
      <c r="O288" s="499"/>
      <c r="P288" s="499"/>
      <c r="Q288" s="499"/>
      <c r="R288" s="500"/>
      <c r="S288" s="509">
        <f t="shared" si="33"/>
        <v>0</v>
      </c>
      <c r="T288" s="509"/>
      <c r="U288" s="501"/>
      <c r="V288" s="501"/>
    </row>
    <row r="289" spans="1:22" ht="31.5" customHeight="1" x14ac:dyDescent="0.25">
      <c r="A289" s="258" t="s">
        <v>51</v>
      </c>
      <c r="B289" s="547" t="s">
        <v>794</v>
      </c>
      <c r="C289" s="548"/>
      <c r="D289" s="549"/>
      <c r="E289" s="258" t="s">
        <v>576</v>
      </c>
      <c r="F289" s="353"/>
      <c r="G289" s="353"/>
      <c r="H289" s="521"/>
      <c r="I289" s="522"/>
      <c r="J289" s="522"/>
      <c r="K289" s="522"/>
      <c r="L289" s="523"/>
      <c r="M289" s="498"/>
      <c r="N289" s="499"/>
      <c r="O289" s="499"/>
      <c r="P289" s="499"/>
      <c r="Q289" s="499"/>
      <c r="R289" s="500"/>
      <c r="S289" s="509">
        <f t="shared" si="33"/>
        <v>0</v>
      </c>
      <c r="T289" s="509"/>
      <c r="U289" s="521"/>
      <c r="V289" s="523"/>
    </row>
    <row r="290" spans="1:22" s="142" customFormat="1" ht="23.25" x14ac:dyDescent="0.25">
      <c r="A290" s="137" t="s">
        <v>186</v>
      </c>
      <c r="B290" s="502" t="s">
        <v>49</v>
      </c>
      <c r="C290" s="502"/>
      <c r="D290" s="502"/>
      <c r="E290" s="502"/>
      <c r="F290" s="502"/>
      <c r="G290" s="502"/>
      <c r="H290" s="502"/>
      <c r="I290" s="502"/>
      <c r="J290" s="502"/>
      <c r="K290" s="502"/>
      <c r="L290" s="502"/>
      <c r="M290" s="502"/>
      <c r="N290" s="502"/>
      <c r="O290" s="502"/>
      <c r="P290" s="502"/>
      <c r="Q290" s="502"/>
      <c r="R290" s="502"/>
      <c r="S290" s="502"/>
      <c r="T290" s="502"/>
      <c r="U290" s="502"/>
      <c r="V290" s="502"/>
    </row>
    <row r="291" spans="1:22" s="143" customFormat="1" x14ac:dyDescent="0.25">
      <c r="A291" s="258" t="s">
        <v>4</v>
      </c>
      <c r="B291" s="503" t="s">
        <v>59</v>
      </c>
      <c r="C291" s="503"/>
      <c r="D291" s="503"/>
      <c r="E291" s="503"/>
      <c r="F291" s="503"/>
      <c r="G291" s="503"/>
      <c r="H291" s="503"/>
      <c r="I291" s="503"/>
      <c r="J291" s="503"/>
      <c r="K291" s="503"/>
      <c r="L291" s="503"/>
      <c r="M291" s="503"/>
      <c r="N291" s="503"/>
      <c r="O291" s="503"/>
      <c r="P291" s="503"/>
      <c r="Q291" s="503"/>
      <c r="R291" s="503"/>
      <c r="S291" s="503"/>
      <c r="T291" s="503"/>
      <c r="U291" s="503"/>
      <c r="V291" s="503"/>
    </row>
    <row r="292" spans="1:22" x14ac:dyDescent="0.25">
      <c r="A292" s="508" t="s">
        <v>205</v>
      </c>
      <c r="B292" s="503" t="s">
        <v>212</v>
      </c>
      <c r="C292" s="503"/>
      <c r="D292" s="503"/>
      <c r="E292" s="508" t="s">
        <v>27</v>
      </c>
      <c r="F292" s="508" t="s">
        <v>57</v>
      </c>
      <c r="G292" s="508" t="s">
        <v>58</v>
      </c>
      <c r="H292" s="508" t="str">
        <f>E7</f>
        <v>Current/ Assessment/ Target Year (20.... 20....)</v>
      </c>
      <c r="I292" s="508"/>
      <c r="J292" s="508"/>
      <c r="K292" s="508"/>
      <c r="L292" s="508"/>
      <c r="M292" s="508" t="str">
        <f>M7</f>
        <v>Baseline Year/ Previous Year (20.... 20....)</v>
      </c>
      <c r="N292" s="508"/>
      <c r="O292" s="508"/>
      <c r="P292" s="508"/>
      <c r="Q292" s="508"/>
      <c r="R292" s="508"/>
      <c r="S292" s="508"/>
      <c r="T292" s="508"/>
      <c r="U292" s="508" t="s">
        <v>259</v>
      </c>
      <c r="V292" s="508"/>
    </row>
    <row r="293" spans="1:22" ht="37.15" customHeight="1" x14ac:dyDescent="0.25">
      <c r="A293" s="508"/>
      <c r="B293" s="503"/>
      <c r="C293" s="503"/>
      <c r="D293" s="503"/>
      <c r="E293" s="508"/>
      <c r="F293" s="508"/>
      <c r="G293" s="508"/>
      <c r="H293" s="508" t="s">
        <v>317</v>
      </c>
      <c r="I293" s="508"/>
      <c r="J293" s="508"/>
      <c r="K293" s="508"/>
      <c r="L293" s="508"/>
      <c r="M293" s="505" t="s">
        <v>317</v>
      </c>
      <c r="N293" s="506"/>
      <c r="O293" s="506"/>
      <c r="P293" s="506"/>
      <c r="Q293" s="506"/>
      <c r="R293" s="507"/>
      <c r="S293" s="508" t="s">
        <v>1043</v>
      </c>
      <c r="T293" s="508"/>
      <c r="U293" s="508"/>
      <c r="V293" s="508"/>
    </row>
    <row r="294" spans="1:22" x14ac:dyDescent="0.25">
      <c r="A294" s="258" t="s">
        <v>60</v>
      </c>
      <c r="B294" s="504" t="s">
        <v>61</v>
      </c>
      <c r="C294" s="504"/>
      <c r="D294" s="504"/>
      <c r="E294" s="258" t="s">
        <v>62</v>
      </c>
      <c r="F294" s="353"/>
      <c r="G294" s="353"/>
      <c r="H294" s="501"/>
      <c r="I294" s="501"/>
      <c r="J294" s="501"/>
      <c r="K294" s="501"/>
      <c r="L294" s="501"/>
      <c r="M294" s="498"/>
      <c r="N294" s="499"/>
      <c r="O294" s="499"/>
      <c r="P294" s="499"/>
      <c r="Q294" s="499"/>
      <c r="R294" s="500"/>
      <c r="S294" s="509">
        <f>M294</f>
        <v>0</v>
      </c>
      <c r="T294" s="509"/>
      <c r="U294" s="501"/>
      <c r="V294" s="501"/>
    </row>
    <row r="295" spans="1:22" ht="13.9" customHeight="1" x14ac:dyDescent="0.25">
      <c r="A295" s="258" t="s">
        <v>63</v>
      </c>
      <c r="B295" s="504" t="s">
        <v>64</v>
      </c>
      <c r="C295" s="504"/>
      <c r="D295" s="504"/>
      <c r="E295" s="258" t="s">
        <v>62</v>
      </c>
      <c r="F295" s="353"/>
      <c r="G295" s="353"/>
      <c r="H295" s="501"/>
      <c r="I295" s="501"/>
      <c r="J295" s="501"/>
      <c r="K295" s="501"/>
      <c r="L295" s="501"/>
      <c r="M295" s="498"/>
      <c r="N295" s="499"/>
      <c r="O295" s="499"/>
      <c r="P295" s="499"/>
      <c r="Q295" s="499"/>
      <c r="R295" s="500"/>
      <c r="S295" s="509">
        <f t="shared" ref="S295:S298" si="34">M295</f>
        <v>0</v>
      </c>
      <c r="T295" s="509"/>
      <c r="U295" s="501"/>
      <c r="V295" s="501"/>
    </row>
    <row r="296" spans="1:22" ht="13.9" customHeight="1" x14ac:dyDescent="0.25">
      <c r="A296" s="258" t="s">
        <v>34</v>
      </c>
      <c r="B296" s="504" t="s">
        <v>65</v>
      </c>
      <c r="C296" s="504"/>
      <c r="D296" s="504"/>
      <c r="E296" s="258" t="s">
        <v>62</v>
      </c>
      <c r="F296" s="353"/>
      <c r="G296" s="353"/>
      <c r="H296" s="501"/>
      <c r="I296" s="501"/>
      <c r="J296" s="501"/>
      <c r="K296" s="501"/>
      <c r="L296" s="501"/>
      <c r="M296" s="498"/>
      <c r="N296" s="499"/>
      <c r="O296" s="499"/>
      <c r="P296" s="499"/>
      <c r="Q296" s="499"/>
      <c r="R296" s="500"/>
      <c r="S296" s="509">
        <f t="shared" si="34"/>
        <v>0</v>
      </c>
      <c r="T296" s="509"/>
      <c r="U296" s="501"/>
      <c r="V296" s="501"/>
    </row>
    <row r="297" spans="1:22" ht="13.9" customHeight="1" x14ac:dyDescent="0.25">
      <c r="A297" s="258" t="s">
        <v>36</v>
      </c>
      <c r="B297" s="504" t="s">
        <v>66</v>
      </c>
      <c r="C297" s="504"/>
      <c r="D297" s="504"/>
      <c r="E297" s="258" t="s">
        <v>62</v>
      </c>
      <c r="F297" s="353"/>
      <c r="G297" s="353"/>
      <c r="H297" s="501"/>
      <c r="I297" s="501"/>
      <c r="J297" s="501"/>
      <c r="K297" s="501"/>
      <c r="L297" s="501"/>
      <c r="M297" s="498"/>
      <c r="N297" s="499"/>
      <c r="O297" s="499"/>
      <c r="P297" s="499"/>
      <c r="Q297" s="499"/>
      <c r="R297" s="500"/>
      <c r="S297" s="509">
        <f t="shared" si="34"/>
        <v>0</v>
      </c>
      <c r="T297" s="509"/>
      <c r="U297" s="501"/>
      <c r="V297" s="501"/>
    </row>
    <row r="298" spans="1:22" ht="13.9" customHeight="1" x14ac:dyDescent="0.25">
      <c r="A298" s="258" t="s">
        <v>67</v>
      </c>
      <c r="B298" s="504" t="s">
        <v>68</v>
      </c>
      <c r="C298" s="504"/>
      <c r="D298" s="504"/>
      <c r="E298" s="258" t="s">
        <v>69</v>
      </c>
      <c r="F298" s="353"/>
      <c r="G298" s="353"/>
      <c r="H298" s="501"/>
      <c r="I298" s="501"/>
      <c r="J298" s="501"/>
      <c r="K298" s="501"/>
      <c r="L298" s="501"/>
      <c r="M298" s="498"/>
      <c r="N298" s="499"/>
      <c r="O298" s="499"/>
      <c r="P298" s="499"/>
      <c r="Q298" s="499"/>
      <c r="R298" s="500"/>
      <c r="S298" s="509">
        <f t="shared" si="34"/>
        <v>0</v>
      </c>
      <c r="T298" s="509"/>
      <c r="U298" s="501"/>
      <c r="V298" s="501"/>
    </row>
    <row r="299" spans="1:22" x14ac:dyDescent="0.25">
      <c r="A299" s="258" t="s">
        <v>12</v>
      </c>
      <c r="B299" s="503" t="s">
        <v>70</v>
      </c>
      <c r="C299" s="503"/>
      <c r="D299" s="503"/>
      <c r="E299" s="503"/>
      <c r="F299" s="503"/>
      <c r="G299" s="503"/>
      <c r="H299" s="503"/>
      <c r="I299" s="503"/>
      <c r="J299" s="503"/>
      <c r="K299" s="503"/>
      <c r="L299" s="503"/>
      <c r="M299" s="503"/>
      <c r="N299" s="503"/>
      <c r="O299" s="503"/>
      <c r="P299" s="503"/>
      <c r="Q299" s="503"/>
      <c r="R299" s="503"/>
      <c r="S299" s="503"/>
      <c r="T299" s="503"/>
      <c r="U299" s="503"/>
      <c r="V299" s="503"/>
    </row>
    <row r="300" spans="1:22" ht="13.9" customHeight="1" x14ac:dyDescent="0.25">
      <c r="A300" s="258" t="s">
        <v>30</v>
      </c>
      <c r="B300" s="504" t="s">
        <v>71</v>
      </c>
      <c r="C300" s="504"/>
      <c r="D300" s="504"/>
      <c r="E300" s="258" t="s">
        <v>62</v>
      </c>
      <c r="F300" s="353"/>
      <c r="G300" s="353"/>
      <c r="H300" s="501"/>
      <c r="I300" s="501"/>
      <c r="J300" s="501"/>
      <c r="K300" s="501"/>
      <c r="L300" s="501"/>
      <c r="M300" s="498"/>
      <c r="N300" s="499"/>
      <c r="O300" s="499"/>
      <c r="P300" s="499"/>
      <c r="Q300" s="499"/>
      <c r="R300" s="500"/>
      <c r="S300" s="509">
        <f>M300</f>
        <v>0</v>
      </c>
      <c r="T300" s="509"/>
      <c r="U300" s="501"/>
      <c r="V300" s="501"/>
    </row>
    <row r="301" spans="1:22" ht="13.9" customHeight="1" x14ac:dyDescent="0.25">
      <c r="A301" s="258" t="s">
        <v>63</v>
      </c>
      <c r="B301" s="504" t="s">
        <v>72</v>
      </c>
      <c r="C301" s="504"/>
      <c r="D301" s="504"/>
      <c r="E301" s="258" t="s">
        <v>62</v>
      </c>
      <c r="F301" s="353"/>
      <c r="G301" s="353"/>
      <c r="H301" s="501"/>
      <c r="I301" s="501"/>
      <c r="J301" s="501"/>
      <c r="K301" s="501"/>
      <c r="L301" s="501"/>
      <c r="M301" s="498"/>
      <c r="N301" s="499"/>
      <c r="O301" s="499"/>
      <c r="P301" s="499"/>
      <c r="Q301" s="499"/>
      <c r="R301" s="500"/>
      <c r="S301" s="509">
        <f t="shared" ref="S301:S306" si="35">M301</f>
        <v>0</v>
      </c>
      <c r="T301" s="509"/>
      <c r="U301" s="501"/>
      <c r="V301" s="501"/>
    </row>
    <row r="302" spans="1:22" ht="13.9" customHeight="1" x14ac:dyDescent="0.25">
      <c r="A302" s="258" t="s">
        <v>34</v>
      </c>
      <c r="B302" s="504" t="s">
        <v>73</v>
      </c>
      <c r="C302" s="504"/>
      <c r="D302" s="504"/>
      <c r="E302" s="258" t="s">
        <v>62</v>
      </c>
      <c r="F302" s="353"/>
      <c r="G302" s="353"/>
      <c r="H302" s="501"/>
      <c r="I302" s="501"/>
      <c r="J302" s="501"/>
      <c r="K302" s="501"/>
      <c r="L302" s="501"/>
      <c r="M302" s="498"/>
      <c r="N302" s="499"/>
      <c r="O302" s="499"/>
      <c r="P302" s="499"/>
      <c r="Q302" s="499"/>
      <c r="R302" s="500"/>
      <c r="S302" s="509">
        <f t="shared" si="35"/>
        <v>0</v>
      </c>
      <c r="T302" s="509"/>
      <c r="U302" s="501"/>
      <c r="V302" s="501"/>
    </row>
    <row r="303" spans="1:22" ht="13.9" customHeight="1" x14ac:dyDescent="0.25">
      <c r="A303" s="258" t="s">
        <v>36</v>
      </c>
      <c r="B303" s="504" t="s">
        <v>74</v>
      </c>
      <c r="C303" s="504"/>
      <c r="D303" s="504"/>
      <c r="E303" s="258" t="s">
        <v>62</v>
      </c>
      <c r="F303" s="353"/>
      <c r="G303" s="353"/>
      <c r="H303" s="501"/>
      <c r="I303" s="501"/>
      <c r="J303" s="501"/>
      <c r="K303" s="501"/>
      <c r="L303" s="501"/>
      <c r="M303" s="498"/>
      <c r="N303" s="499"/>
      <c r="O303" s="499"/>
      <c r="P303" s="499"/>
      <c r="Q303" s="499"/>
      <c r="R303" s="500"/>
      <c r="S303" s="509">
        <f t="shared" si="35"/>
        <v>0</v>
      </c>
      <c r="T303" s="509"/>
      <c r="U303" s="501"/>
      <c r="V303" s="501"/>
    </row>
    <row r="304" spans="1:22" ht="13.9" customHeight="1" x14ac:dyDescent="0.25">
      <c r="A304" s="258" t="s">
        <v>67</v>
      </c>
      <c r="B304" s="504" t="s">
        <v>75</v>
      </c>
      <c r="C304" s="504"/>
      <c r="D304" s="504"/>
      <c r="E304" s="258" t="s">
        <v>62</v>
      </c>
      <c r="F304" s="353"/>
      <c r="G304" s="353"/>
      <c r="H304" s="501"/>
      <c r="I304" s="501"/>
      <c r="J304" s="501"/>
      <c r="K304" s="501"/>
      <c r="L304" s="501"/>
      <c r="M304" s="498"/>
      <c r="N304" s="499"/>
      <c r="O304" s="499"/>
      <c r="P304" s="499"/>
      <c r="Q304" s="499"/>
      <c r="R304" s="500"/>
      <c r="S304" s="509">
        <f t="shared" si="35"/>
        <v>0</v>
      </c>
      <c r="T304" s="509"/>
      <c r="U304" s="501"/>
      <c r="V304" s="501"/>
    </row>
    <row r="305" spans="1:22" ht="13.9" customHeight="1" x14ac:dyDescent="0.25">
      <c r="A305" s="258" t="s">
        <v>50</v>
      </c>
      <c r="B305" s="504" t="s">
        <v>149</v>
      </c>
      <c r="C305" s="504"/>
      <c r="D305" s="504"/>
      <c r="E305" s="258"/>
      <c r="F305" s="353"/>
      <c r="G305" s="353"/>
      <c r="H305" s="501"/>
      <c r="I305" s="501"/>
      <c r="J305" s="501"/>
      <c r="K305" s="501"/>
      <c r="L305" s="501"/>
      <c r="M305" s="498"/>
      <c r="N305" s="499"/>
      <c r="O305" s="499"/>
      <c r="P305" s="499"/>
      <c r="Q305" s="499"/>
      <c r="R305" s="500"/>
      <c r="S305" s="509">
        <f t="shared" si="35"/>
        <v>0</v>
      </c>
      <c r="T305" s="509"/>
      <c r="U305" s="501"/>
      <c r="V305" s="501"/>
    </row>
    <row r="306" spans="1:22" ht="31.5" customHeight="1" x14ac:dyDescent="0.25">
      <c r="A306" s="258" t="s">
        <v>51</v>
      </c>
      <c r="B306" s="547" t="s">
        <v>794</v>
      </c>
      <c r="C306" s="548"/>
      <c r="D306" s="549"/>
      <c r="E306" s="258" t="s">
        <v>576</v>
      </c>
      <c r="F306" s="353"/>
      <c r="G306" s="353"/>
      <c r="H306" s="501"/>
      <c r="I306" s="501"/>
      <c r="J306" s="501"/>
      <c r="K306" s="501"/>
      <c r="L306" s="501"/>
      <c r="M306" s="498"/>
      <c r="N306" s="499"/>
      <c r="O306" s="499"/>
      <c r="P306" s="499"/>
      <c r="Q306" s="499"/>
      <c r="R306" s="500"/>
      <c r="S306" s="509">
        <f t="shared" si="35"/>
        <v>0</v>
      </c>
      <c r="T306" s="509"/>
      <c r="U306" s="521"/>
      <c r="V306" s="523"/>
    </row>
    <row r="307" spans="1:22" s="142" customFormat="1" ht="23.25" x14ac:dyDescent="0.25">
      <c r="A307" s="137" t="s">
        <v>1123</v>
      </c>
      <c r="B307" s="502" t="s">
        <v>1117</v>
      </c>
      <c r="C307" s="502"/>
      <c r="D307" s="502"/>
      <c r="E307" s="502"/>
      <c r="F307" s="502"/>
      <c r="G307" s="502"/>
      <c r="H307" s="502"/>
      <c r="I307" s="502"/>
      <c r="J307" s="502"/>
      <c r="K307" s="502"/>
      <c r="L307" s="502"/>
      <c r="M307" s="502"/>
      <c r="N307" s="502"/>
      <c r="O307" s="502"/>
      <c r="P307" s="502"/>
      <c r="Q307" s="502"/>
      <c r="R307" s="502"/>
      <c r="S307" s="502"/>
      <c r="T307" s="502"/>
      <c r="U307" s="502"/>
      <c r="V307" s="502"/>
    </row>
    <row r="308" spans="1:22" s="143" customFormat="1" x14ac:dyDescent="0.25">
      <c r="A308" s="258" t="s">
        <v>4</v>
      </c>
      <c r="B308" s="503" t="s">
        <v>59</v>
      </c>
      <c r="C308" s="503"/>
      <c r="D308" s="503"/>
      <c r="E308" s="503"/>
      <c r="F308" s="503"/>
      <c r="G308" s="503"/>
      <c r="H308" s="503"/>
      <c r="I308" s="503"/>
      <c r="J308" s="503"/>
      <c r="K308" s="503"/>
      <c r="L308" s="503"/>
      <c r="M308" s="503"/>
      <c r="N308" s="503"/>
      <c r="O308" s="503"/>
      <c r="P308" s="503"/>
      <c r="Q308" s="503"/>
      <c r="R308" s="503"/>
      <c r="S308" s="503"/>
      <c r="T308" s="503"/>
      <c r="U308" s="503"/>
      <c r="V308" s="503"/>
    </row>
    <row r="309" spans="1:22" x14ac:dyDescent="0.25">
      <c r="A309" s="508" t="s">
        <v>205</v>
      </c>
      <c r="B309" s="503" t="s">
        <v>212</v>
      </c>
      <c r="C309" s="503"/>
      <c r="D309" s="503"/>
      <c r="E309" s="508" t="s">
        <v>27</v>
      </c>
      <c r="F309" s="508" t="s">
        <v>57</v>
      </c>
      <c r="G309" s="508" t="s">
        <v>58</v>
      </c>
      <c r="H309" s="508" t="str">
        <f>E7</f>
        <v>Current/ Assessment/ Target Year (20.... 20....)</v>
      </c>
      <c r="I309" s="508"/>
      <c r="J309" s="508"/>
      <c r="K309" s="508"/>
      <c r="L309" s="508"/>
      <c r="M309" s="508" t="str">
        <f>M7</f>
        <v>Baseline Year/ Previous Year (20.... 20....)</v>
      </c>
      <c r="N309" s="508"/>
      <c r="O309" s="508"/>
      <c r="P309" s="508"/>
      <c r="Q309" s="508"/>
      <c r="R309" s="508"/>
      <c r="S309" s="508"/>
      <c r="T309" s="508"/>
      <c r="U309" s="508" t="s">
        <v>259</v>
      </c>
      <c r="V309" s="508"/>
    </row>
    <row r="310" spans="1:22" ht="37.15" customHeight="1" x14ac:dyDescent="0.25">
      <c r="A310" s="508"/>
      <c r="B310" s="503"/>
      <c r="C310" s="503"/>
      <c r="D310" s="503"/>
      <c r="E310" s="508"/>
      <c r="F310" s="508"/>
      <c r="G310" s="508"/>
      <c r="H310" s="508" t="s">
        <v>317</v>
      </c>
      <c r="I310" s="508"/>
      <c r="J310" s="508"/>
      <c r="K310" s="508"/>
      <c r="L310" s="508"/>
      <c r="M310" s="505" t="s">
        <v>317</v>
      </c>
      <c r="N310" s="506"/>
      <c r="O310" s="506"/>
      <c r="P310" s="506"/>
      <c r="Q310" s="506"/>
      <c r="R310" s="507"/>
      <c r="S310" s="508" t="s">
        <v>1043</v>
      </c>
      <c r="T310" s="508"/>
      <c r="U310" s="508"/>
      <c r="V310" s="508"/>
    </row>
    <row r="311" spans="1:22" x14ac:dyDescent="0.25">
      <c r="A311" s="258" t="s">
        <v>60</v>
      </c>
      <c r="B311" s="504" t="s">
        <v>61</v>
      </c>
      <c r="C311" s="504"/>
      <c r="D311" s="504"/>
      <c r="E311" s="258" t="s">
        <v>62</v>
      </c>
      <c r="F311" s="353"/>
      <c r="G311" s="353"/>
      <c r="H311" s="501"/>
      <c r="I311" s="501"/>
      <c r="J311" s="501"/>
      <c r="K311" s="501"/>
      <c r="L311" s="501"/>
      <c r="M311" s="498"/>
      <c r="N311" s="499"/>
      <c r="O311" s="499"/>
      <c r="P311" s="499"/>
      <c r="Q311" s="499"/>
      <c r="R311" s="500"/>
      <c r="S311" s="509">
        <f>M311</f>
        <v>0</v>
      </c>
      <c r="T311" s="509"/>
      <c r="U311" s="501"/>
      <c r="V311" s="501"/>
    </row>
    <row r="312" spans="1:22" ht="13.9" customHeight="1" x14ac:dyDescent="0.25">
      <c r="A312" s="258" t="s">
        <v>63</v>
      </c>
      <c r="B312" s="504" t="s">
        <v>64</v>
      </c>
      <c r="C312" s="504"/>
      <c r="D312" s="504"/>
      <c r="E312" s="258" t="s">
        <v>62</v>
      </c>
      <c r="F312" s="353"/>
      <c r="G312" s="353"/>
      <c r="H312" s="501"/>
      <c r="I312" s="501"/>
      <c r="J312" s="501"/>
      <c r="K312" s="501"/>
      <c r="L312" s="501"/>
      <c r="M312" s="498"/>
      <c r="N312" s="499"/>
      <c r="O312" s="499"/>
      <c r="P312" s="499"/>
      <c r="Q312" s="499"/>
      <c r="R312" s="500"/>
      <c r="S312" s="509">
        <f t="shared" ref="S312:S315" si="36">M312</f>
        <v>0</v>
      </c>
      <c r="T312" s="509"/>
      <c r="U312" s="501"/>
      <c r="V312" s="501"/>
    </row>
    <row r="313" spans="1:22" ht="13.9" customHeight="1" x14ac:dyDescent="0.25">
      <c r="A313" s="258" t="s">
        <v>34</v>
      </c>
      <c r="B313" s="504" t="s">
        <v>65</v>
      </c>
      <c r="C313" s="504"/>
      <c r="D313" s="504"/>
      <c r="E313" s="258" t="s">
        <v>62</v>
      </c>
      <c r="F313" s="353"/>
      <c r="G313" s="353"/>
      <c r="H313" s="501"/>
      <c r="I313" s="501"/>
      <c r="J313" s="501"/>
      <c r="K313" s="501"/>
      <c r="L313" s="501"/>
      <c r="M313" s="498"/>
      <c r="N313" s="499"/>
      <c r="O313" s="499"/>
      <c r="P313" s="499"/>
      <c r="Q313" s="499"/>
      <c r="R313" s="500"/>
      <c r="S313" s="509">
        <f t="shared" si="36"/>
        <v>0</v>
      </c>
      <c r="T313" s="509"/>
      <c r="U313" s="501"/>
      <c r="V313" s="501"/>
    </row>
    <row r="314" spans="1:22" ht="13.9" customHeight="1" x14ac:dyDescent="0.25">
      <c r="A314" s="258" t="s">
        <v>36</v>
      </c>
      <c r="B314" s="504" t="s">
        <v>66</v>
      </c>
      <c r="C314" s="504"/>
      <c r="D314" s="504"/>
      <c r="E314" s="258" t="s">
        <v>62</v>
      </c>
      <c r="F314" s="353"/>
      <c r="G314" s="353"/>
      <c r="H314" s="501"/>
      <c r="I314" s="501"/>
      <c r="J314" s="501"/>
      <c r="K314" s="501"/>
      <c r="L314" s="501"/>
      <c r="M314" s="498"/>
      <c r="N314" s="499"/>
      <c r="O314" s="499"/>
      <c r="P314" s="499"/>
      <c r="Q314" s="499"/>
      <c r="R314" s="500"/>
      <c r="S314" s="509">
        <f t="shared" si="36"/>
        <v>0</v>
      </c>
      <c r="T314" s="509"/>
      <c r="U314" s="501"/>
      <c r="V314" s="501"/>
    </row>
    <row r="315" spans="1:22" ht="13.9" customHeight="1" x14ac:dyDescent="0.25">
      <c r="A315" s="258" t="s">
        <v>67</v>
      </c>
      <c r="B315" s="504" t="s">
        <v>68</v>
      </c>
      <c r="C315" s="504"/>
      <c r="D315" s="504"/>
      <c r="E315" s="258" t="s">
        <v>69</v>
      </c>
      <c r="F315" s="353"/>
      <c r="G315" s="353"/>
      <c r="H315" s="501"/>
      <c r="I315" s="501"/>
      <c r="J315" s="501"/>
      <c r="K315" s="501"/>
      <c r="L315" s="501"/>
      <c r="M315" s="498"/>
      <c r="N315" s="499"/>
      <c r="O315" s="499"/>
      <c r="P315" s="499"/>
      <c r="Q315" s="499"/>
      <c r="R315" s="500"/>
      <c r="S315" s="509">
        <f t="shared" si="36"/>
        <v>0</v>
      </c>
      <c r="T315" s="509"/>
      <c r="U315" s="501"/>
      <c r="V315" s="501"/>
    </row>
    <row r="316" spans="1:22" x14ac:dyDescent="0.25">
      <c r="A316" s="258" t="s">
        <v>12</v>
      </c>
      <c r="B316" s="503" t="s">
        <v>70</v>
      </c>
      <c r="C316" s="503"/>
      <c r="D316" s="503"/>
      <c r="E316" s="503"/>
      <c r="F316" s="503"/>
      <c r="G316" s="503"/>
      <c r="H316" s="503"/>
      <c r="I316" s="503"/>
      <c r="J316" s="503"/>
      <c r="K316" s="503"/>
      <c r="L316" s="503"/>
      <c r="M316" s="503"/>
      <c r="N316" s="503"/>
      <c r="O316" s="503"/>
      <c r="P316" s="503"/>
      <c r="Q316" s="503"/>
      <c r="R316" s="503"/>
      <c r="S316" s="503"/>
      <c r="T316" s="503"/>
      <c r="U316" s="503"/>
      <c r="V316" s="503"/>
    </row>
    <row r="317" spans="1:22" ht="13.9" customHeight="1" x14ac:dyDescent="0.25">
      <c r="A317" s="258" t="s">
        <v>30</v>
      </c>
      <c r="B317" s="504" t="s">
        <v>71</v>
      </c>
      <c r="C317" s="504"/>
      <c r="D317" s="504"/>
      <c r="E317" s="258" t="s">
        <v>62</v>
      </c>
      <c r="F317" s="353"/>
      <c r="G317" s="353"/>
      <c r="H317" s="501"/>
      <c r="I317" s="501"/>
      <c r="J317" s="501"/>
      <c r="K317" s="501"/>
      <c r="L317" s="501"/>
      <c r="M317" s="498"/>
      <c r="N317" s="499"/>
      <c r="O317" s="499"/>
      <c r="P317" s="499"/>
      <c r="Q317" s="499"/>
      <c r="R317" s="500"/>
      <c r="S317" s="509">
        <f>M317</f>
        <v>0</v>
      </c>
      <c r="T317" s="509"/>
      <c r="U317" s="501"/>
      <c r="V317" s="501"/>
    </row>
    <row r="318" spans="1:22" ht="13.9" customHeight="1" x14ac:dyDescent="0.25">
      <c r="A318" s="258" t="s">
        <v>63</v>
      </c>
      <c r="B318" s="504" t="s">
        <v>72</v>
      </c>
      <c r="C318" s="504"/>
      <c r="D318" s="504"/>
      <c r="E318" s="258" t="s">
        <v>62</v>
      </c>
      <c r="F318" s="353"/>
      <c r="G318" s="353"/>
      <c r="H318" s="501"/>
      <c r="I318" s="501"/>
      <c r="J318" s="501"/>
      <c r="K318" s="501"/>
      <c r="L318" s="501"/>
      <c r="M318" s="498"/>
      <c r="N318" s="499"/>
      <c r="O318" s="499"/>
      <c r="P318" s="499"/>
      <c r="Q318" s="499"/>
      <c r="R318" s="500"/>
      <c r="S318" s="509">
        <f t="shared" ref="S318:S323" si="37">M318</f>
        <v>0</v>
      </c>
      <c r="T318" s="509"/>
      <c r="U318" s="501"/>
      <c r="V318" s="501"/>
    </row>
    <row r="319" spans="1:22" ht="13.9" customHeight="1" x14ac:dyDescent="0.25">
      <c r="A319" s="258" t="s">
        <v>34</v>
      </c>
      <c r="B319" s="504" t="s">
        <v>73</v>
      </c>
      <c r="C319" s="504"/>
      <c r="D319" s="504"/>
      <c r="E319" s="258" t="s">
        <v>62</v>
      </c>
      <c r="F319" s="353"/>
      <c r="G319" s="353"/>
      <c r="H319" s="501"/>
      <c r="I319" s="501"/>
      <c r="J319" s="501"/>
      <c r="K319" s="501"/>
      <c r="L319" s="501"/>
      <c r="M319" s="498"/>
      <c r="N319" s="499"/>
      <c r="O319" s="499"/>
      <c r="P319" s="499"/>
      <c r="Q319" s="499"/>
      <c r="R319" s="500"/>
      <c r="S319" s="509">
        <f t="shared" si="37"/>
        <v>0</v>
      </c>
      <c r="T319" s="509"/>
      <c r="U319" s="501"/>
      <c r="V319" s="501"/>
    </row>
    <row r="320" spans="1:22" ht="13.9" customHeight="1" x14ac:dyDescent="0.25">
      <c r="A320" s="258" t="s">
        <v>36</v>
      </c>
      <c r="B320" s="504" t="s">
        <v>74</v>
      </c>
      <c r="C320" s="504"/>
      <c r="D320" s="504"/>
      <c r="E320" s="258" t="s">
        <v>62</v>
      </c>
      <c r="F320" s="353"/>
      <c r="G320" s="353"/>
      <c r="H320" s="501"/>
      <c r="I320" s="501"/>
      <c r="J320" s="501"/>
      <c r="K320" s="501"/>
      <c r="L320" s="501"/>
      <c r="M320" s="498"/>
      <c r="N320" s="499"/>
      <c r="O320" s="499"/>
      <c r="P320" s="499"/>
      <c r="Q320" s="499"/>
      <c r="R320" s="500"/>
      <c r="S320" s="509">
        <f t="shared" si="37"/>
        <v>0</v>
      </c>
      <c r="T320" s="509"/>
      <c r="U320" s="501"/>
      <c r="V320" s="501"/>
    </row>
    <row r="321" spans="1:22" ht="13.9" customHeight="1" x14ac:dyDescent="0.25">
      <c r="A321" s="258" t="s">
        <v>67</v>
      </c>
      <c r="B321" s="504" t="s">
        <v>75</v>
      </c>
      <c r="C321" s="504"/>
      <c r="D321" s="504"/>
      <c r="E321" s="258" t="s">
        <v>62</v>
      </c>
      <c r="F321" s="353"/>
      <c r="G321" s="353"/>
      <c r="H321" s="501"/>
      <c r="I321" s="501"/>
      <c r="J321" s="501"/>
      <c r="K321" s="501"/>
      <c r="L321" s="501"/>
      <c r="M321" s="498"/>
      <c r="N321" s="499"/>
      <c r="O321" s="499"/>
      <c r="P321" s="499"/>
      <c r="Q321" s="499"/>
      <c r="R321" s="500"/>
      <c r="S321" s="509">
        <f t="shared" si="37"/>
        <v>0</v>
      </c>
      <c r="T321" s="509"/>
      <c r="U321" s="501"/>
      <c r="V321" s="501"/>
    </row>
    <row r="322" spans="1:22" ht="13.9" customHeight="1" x14ac:dyDescent="0.25">
      <c r="A322" s="258" t="s">
        <v>50</v>
      </c>
      <c r="B322" s="504" t="s">
        <v>149</v>
      </c>
      <c r="C322" s="504"/>
      <c r="D322" s="504"/>
      <c r="E322" s="258"/>
      <c r="F322" s="353"/>
      <c r="G322" s="353"/>
      <c r="H322" s="501"/>
      <c r="I322" s="501"/>
      <c r="J322" s="501"/>
      <c r="K322" s="501"/>
      <c r="L322" s="501"/>
      <c r="M322" s="498"/>
      <c r="N322" s="499"/>
      <c r="O322" s="499"/>
      <c r="P322" s="499"/>
      <c r="Q322" s="499"/>
      <c r="R322" s="500"/>
      <c r="S322" s="509">
        <f t="shared" si="37"/>
        <v>0</v>
      </c>
      <c r="T322" s="509"/>
      <c r="U322" s="501"/>
      <c r="V322" s="501"/>
    </row>
    <row r="323" spans="1:22" ht="31.5" customHeight="1" x14ac:dyDescent="0.25">
      <c r="A323" s="258" t="s">
        <v>51</v>
      </c>
      <c r="B323" s="547" t="s">
        <v>794</v>
      </c>
      <c r="C323" s="548"/>
      <c r="D323" s="549"/>
      <c r="E323" s="258" t="s">
        <v>576</v>
      </c>
      <c r="F323" s="353"/>
      <c r="G323" s="353"/>
      <c r="H323" s="501"/>
      <c r="I323" s="501"/>
      <c r="J323" s="501"/>
      <c r="K323" s="501"/>
      <c r="L323" s="501"/>
      <c r="M323" s="498"/>
      <c r="N323" s="499"/>
      <c r="O323" s="499"/>
      <c r="P323" s="499"/>
      <c r="Q323" s="499"/>
      <c r="R323" s="500"/>
      <c r="S323" s="509">
        <f t="shared" si="37"/>
        <v>0</v>
      </c>
      <c r="T323" s="509"/>
      <c r="U323" s="521"/>
      <c r="V323" s="523"/>
    </row>
    <row r="324" spans="1:22" s="142" customFormat="1" ht="23.25" x14ac:dyDescent="0.25">
      <c r="A324" s="137" t="s">
        <v>1119</v>
      </c>
      <c r="B324" s="502" t="s">
        <v>1118</v>
      </c>
      <c r="C324" s="502"/>
      <c r="D324" s="502"/>
      <c r="E324" s="502"/>
      <c r="F324" s="502"/>
      <c r="G324" s="502"/>
      <c r="H324" s="502"/>
      <c r="I324" s="502"/>
      <c r="J324" s="502"/>
      <c r="K324" s="502"/>
      <c r="L324" s="502"/>
      <c r="M324" s="502"/>
      <c r="N324" s="502"/>
      <c r="O324" s="502"/>
      <c r="P324" s="502"/>
      <c r="Q324" s="502"/>
      <c r="R324" s="502"/>
      <c r="S324" s="502"/>
      <c r="T324" s="502"/>
      <c r="U324" s="502"/>
      <c r="V324" s="502"/>
    </row>
    <row r="325" spans="1:22" s="143" customFormat="1" x14ac:dyDescent="0.25">
      <c r="A325" s="258" t="s">
        <v>4</v>
      </c>
      <c r="B325" s="503" t="s">
        <v>59</v>
      </c>
      <c r="C325" s="503"/>
      <c r="D325" s="503"/>
      <c r="E325" s="503"/>
      <c r="F325" s="503"/>
      <c r="G325" s="503"/>
      <c r="H325" s="503"/>
      <c r="I325" s="503"/>
      <c r="J325" s="503"/>
      <c r="K325" s="503"/>
      <c r="L325" s="503"/>
      <c r="M325" s="503"/>
      <c r="N325" s="503"/>
      <c r="O325" s="503"/>
      <c r="P325" s="503"/>
      <c r="Q325" s="503"/>
      <c r="R325" s="503"/>
      <c r="S325" s="503"/>
      <c r="T325" s="503"/>
      <c r="U325" s="503"/>
      <c r="V325" s="503"/>
    </row>
    <row r="326" spans="1:22" x14ac:dyDescent="0.25">
      <c r="A326" s="508" t="s">
        <v>205</v>
      </c>
      <c r="B326" s="503" t="s">
        <v>212</v>
      </c>
      <c r="C326" s="503"/>
      <c r="D326" s="503"/>
      <c r="E326" s="508" t="s">
        <v>27</v>
      </c>
      <c r="F326" s="508" t="s">
        <v>57</v>
      </c>
      <c r="G326" s="508" t="s">
        <v>58</v>
      </c>
      <c r="H326" s="508" t="str">
        <f>E7</f>
        <v>Current/ Assessment/ Target Year (20.... 20....)</v>
      </c>
      <c r="I326" s="508"/>
      <c r="J326" s="508"/>
      <c r="K326" s="508"/>
      <c r="L326" s="508"/>
      <c r="M326" s="508" t="str">
        <f>M7</f>
        <v>Baseline Year/ Previous Year (20.... 20....)</v>
      </c>
      <c r="N326" s="508"/>
      <c r="O326" s="508"/>
      <c r="P326" s="508"/>
      <c r="Q326" s="508"/>
      <c r="R326" s="508"/>
      <c r="S326" s="508"/>
      <c r="T326" s="508"/>
      <c r="U326" s="508" t="s">
        <v>259</v>
      </c>
      <c r="V326" s="508"/>
    </row>
    <row r="327" spans="1:22" ht="37.15" customHeight="1" x14ac:dyDescent="0.25">
      <c r="A327" s="508"/>
      <c r="B327" s="503"/>
      <c r="C327" s="503"/>
      <c r="D327" s="503"/>
      <c r="E327" s="508"/>
      <c r="F327" s="508"/>
      <c r="G327" s="508"/>
      <c r="H327" s="508" t="s">
        <v>317</v>
      </c>
      <c r="I327" s="508"/>
      <c r="J327" s="508"/>
      <c r="K327" s="508"/>
      <c r="L327" s="508"/>
      <c r="M327" s="505" t="s">
        <v>317</v>
      </c>
      <c r="N327" s="506"/>
      <c r="O327" s="506"/>
      <c r="P327" s="506"/>
      <c r="Q327" s="506"/>
      <c r="R327" s="507"/>
      <c r="S327" s="508" t="s">
        <v>1043</v>
      </c>
      <c r="T327" s="508"/>
      <c r="U327" s="508"/>
      <c r="V327" s="508"/>
    </row>
    <row r="328" spans="1:22" x14ac:dyDescent="0.25">
      <c r="A328" s="258" t="s">
        <v>60</v>
      </c>
      <c r="B328" s="504" t="s">
        <v>61</v>
      </c>
      <c r="C328" s="504"/>
      <c r="D328" s="504"/>
      <c r="E328" s="258" t="s">
        <v>62</v>
      </c>
      <c r="F328" s="353"/>
      <c r="G328" s="353"/>
      <c r="H328" s="501"/>
      <c r="I328" s="501"/>
      <c r="J328" s="501"/>
      <c r="K328" s="501"/>
      <c r="L328" s="501"/>
      <c r="M328" s="498"/>
      <c r="N328" s="499"/>
      <c r="O328" s="499"/>
      <c r="P328" s="499"/>
      <c r="Q328" s="499"/>
      <c r="R328" s="500"/>
      <c r="S328" s="509">
        <f>M328</f>
        <v>0</v>
      </c>
      <c r="T328" s="509"/>
      <c r="U328" s="501"/>
      <c r="V328" s="501"/>
    </row>
    <row r="329" spans="1:22" ht="13.9" customHeight="1" x14ac:dyDescent="0.25">
      <c r="A329" s="258" t="s">
        <v>63</v>
      </c>
      <c r="B329" s="504" t="s">
        <v>64</v>
      </c>
      <c r="C329" s="504"/>
      <c r="D329" s="504"/>
      <c r="E329" s="258" t="s">
        <v>62</v>
      </c>
      <c r="F329" s="353"/>
      <c r="G329" s="353"/>
      <c r="H329" s="501"/>
      <c r="I329" s="501"/>
      <c r="J329" s="501"/>
      <c r="K329" s="501"/>
      <c r="L329" s="501"/>
      <c r="M329" s="498"/>
      <c r="N329" s="499"/>
      <c r="O329" s="499"/>
      <c r="P329" s="499"/>
      <c r="Q329" s="499"/>
      <c r="R329" s="500"/>
      <c r="S329" s="509">
        <f t="shared" ref="S329:S332" si="38">M329</f>
        <v>0</v>
      </c>
      <c r="T329" s="509"/>
      <c r="U329" s="501"/>
      <c r="V329" s="501"/>
    </row>
    <row r="330" spans="1:22" ht="13.9" customHeight="1" x14ac:dyDescent="0.25">
      <c r="A330" s="258" t="s">
        <v>34</v>
      </c>
      <c r="B330" s="504" t="s">
        <v>65</v>
      </c>
      <c r="C330" s="504"/>
      <c r="D330" s="504"/>
      <c r="E330" s="258" t="s">
        <v>62</v>
      </c>
      <c r="F330" s="353"/>
      <c r="G330" s="353"/>
      <c r="H330" s="501"/>
      <c r="I330" s="501"/>
      <c r="J330" s="501"/>
      <c r="K330" s="501"/>
      <c r="L330" s="501"/>
      <c r="M330" s="498"/>
      <c r="N330" s="499"/>
      <c r="O330" s="499"/>
      <c r="P330" s="499"/>
      <c r="Q330" s="499"/>
      <c r="R330" s="500"/>
      <c r="S330" s="509">
        <f t="shared" si="38"/>
        <v>0</v>
      </c>
      <c r="T330" s="509"/>
      <c r="U330" s="501"/>
      <c r="V330" s="501"/>
    </row>
    <row r="331" spans="1:22" ht="13.9" customHeight="1" x14ac:dyDescent="0.25">
      <c r="A331" s="258" t="s">
        <v>36</v>
      </c>
      <c r="B331" s="504" t="s">
        <v>66</v>
      </c>
      <c r="C331" s="504"/>
      <c r="D331" s="504"/>
      <c r="E331" s="258" t="s">
        <v>62</v>
      </c>
      <c r="F331" s="353"/>
      <c r="G331" s="353"/>
      <c r="H331" s="501"/>
      <c r="I331" s="501"/>
      <c r="J331" s="501"/>
      <c r="K331" s="501"/>
      <c r="L331" s="501"/>
      <c r="M331" s="498"/>
      <c r="N331" s="499"/>
      <c r="O331" s="499"/>
      <c r="P331" s="499"/>
      <c r="Q331" s="499"/>
      <c r="R331" s="500"/>
      <c r="S331" s="509">
        <f t="shared" si="38"/>
        <v>0</v>
      </c>
      <c r="T331" s="509"/>
      <c r="U331" s="501"/>
      <c r="V331" s="501"/>
    </row>
    <row r="332" spans="1:22" ht="13.9" customHeight="1" x14ac:dyDescent="0.25">
      <c r="A332" s="258" t="s">
        <v>67</v>
      </c>
      <c r="B332" s="504" t="s">
        <v>68</v>
      </c>
      <c r="C332" s="504"/>
      <c r="D332" s="504"/>
      <c r="E332" s="258" t="s">
        <v>69</v>
      </c>
      <c r="F332" s="353"/>
      <c r="G332" s="353"/>
      <c r="H332" s="501"/>
      <c r="I332" s="501"/>
      <c r="J332" s="501"/>
      <c r="K332" s="501"/>
      <c r="L332" s="501"/>
      <c r="M332" s="498"/>
      <c r="N332" s="499"/>
      <c r="O332" s="499"/>
      <c r="P332" s="499"/>
      <c r="Q332" s="499"/>
      <c r="R332" s="500"/>
      <c r="S332" s="509">
        <f t="shared" si="38"/>
        <v>0</v>
      </c>
      <c r="T332" s="509"/>
      <c r="U332" s="501"/>
      <c r="V332" s="501"/>
    </row>
    <row r="333" spans="1:22" x14ac:dyDescent="0.25">
      <c r="A333" s="258" t="s">
        <v>12</v>
      </c>
      <c r="B333" s="503" t="s">
        <v>70</v>
      </c>
      <c r="C333" s="503"/>
      <c r="D333" s="503"/>
      <c r="E333" s="503"/>
      <c r="F333" s="503"/>
      <c r="G333" s="503"/>
      <c r="H333" s="503"/>
      <c r="I333" s="503"/>
      <c r="J333" s="503"/>
      <c r="K333" s="503"/>
      <c r="L333" s="503"/>
      <c r="M333" s="503"/>
      <c r="N333" s="503"/>
      <c r="O333" s="503"/>
      <c r="P333" s="503"/>
      <c r="Q333" s="503"/>
      <c r="R333" s="503"/>
      <c r="S333" s="503"/>
      <c r="T333" s="503"/>
      <c r="U333" s="503"/>
      <c r="V333" s="503"/>
    </row>
    <row r="334" spans="1:22" ht="13.9" customHeight="1" x14ac:dyDescent="0.25">
      <c r="A334" s="258" t="s">
        <v>30</v>
      </c>
      <c r="B334" s="504" t="s">
        <v>71</v>
      </c>
      <c r="C334" s="504"/>
      <c r="D334" s="504"/>
      <c r="E334" s="258" t="s">
        <v>62</v>
      </c>
      <c r="F334" s="353"/>
      <c r="G334" s="353"/>
      <c r="H334" s="501"/>
      <c r="I334" s="501"/>
      <c r="J334" s="501"/>
      <c r="K334" s="501"/>
      <c r="L334" s="501"/>
      <c r="M334" s="498"/>
      <c r="N334" s="499"/>
      <c r="O334" s="499"/>
      <c r="P334" s="499"/>
      <c r="Q334" s="499"/>
      <c r="R334" s="500"/>
      <c r="S334" s="509">
        <f>M334</f>
        <v>0</v>
      </c>
      <c r="T334" s="509"/>
      <c r="U334" s="501"/>
      <c r="V334" s="501"/>
    </row>
    <row r="335" spans="1:22" ht="13.9" customHeight="1" x14ac:dyDescent="0.25">
      <c r="A335" s="258" t="s">
        <v>63</v>
      </c>
      <c r="B335" s="504" t="s">
        <v>72</v>
      </c>
      <c r="C335" s="504"/>
      <c r="D335" s="504"/>
      <c r="E335" s="258" t="s">
        <v>62</v>
      </c>
      <c r="F335" s="353"/>
      <c r="G335" s="353"/>
      <c r="H335" s="501"/>
      <c r="I335" s="501"/>
      <c r="J335" s="501"/>
      <c r="K335" s="501"/>
      <c r="L335" s="501"/>
      <c r="M335" s="498"/>
      <c r="N335" s="499"/>
      <c r="O335" s="499"/>
      <c r="P335" s="499"/>
      <c r="Q335" s="499"/>
      <c r="R335" s="500"/>
      <c r="S335" s="509">
        <f t="shared" ref="S335:S340" si="39">M335</f>
        <v>0</v>
      </c>
      <c r="T335" s="509"/>
      <c r="U335" s="501"/>
      <c r="V335" s="501"/>
    </row>
    <row r="336" spans="1:22" ht="13.9" customHeight="1" x14ac:dyDescent="0.25">
      <c r="A336" s="258" t="s">
        <v>34</v>
      </c>
      <c r="B336" s="504" t="s">
        <v>73</v>
      </c>
      <c r="C336" s="504"/>
      <c r="D336" s="504"/>
      <c r="E336" s="258" t="s">
        <v>62</v>
      </c>
      <c r="F336" s="353"/>
      <c r="G336" s="353"/>
      <c r="H336" s="501"/>
      <c r="I336" s="501"/>
      <c r="J336" s="501"/>
      <c r="K336" s="501"/>
      <c r="L336" s="501"/>
      <c r="M336" s="498"/>
      <c r="N336" s="499"/>
      <c r="O336" s="499"/>
      <c r="P336" s="499"/>
      <c r="Q336" s="499"/>
      <c r="R336" s="500"/>
      <c r="S336" s="509">
        <f t="shared" si="39"/>
        <v>0</v>
      </c>
      <c r="T336" s="509"/>
      <c r="U336" s="501"/>
      <c r="V336" s="501"/>
    </row>
    <row r="337" spans="1:22" ht="13.9" customHeight="1" x14ac:dyDescent="0.25">
      <c r="A337" s="258" t="s">
        <v>36</v>
      </c>
      <c r="B337" s="504" t="s">
        <v>74</v>
      </c>
      <c r="C337" s="504"/>
      <c r="D337" s="504"/>
      <c r="E337" s="258" t="s">
        <v>62</v>
      </c>
      <c r="F337" s="353"/>
      <c r="G337" s="353"/>
      <c r="H337" s="501"/>
      <c r="I337" s="501"/>
      <c r="J337" s="501"/>
      <c r="K337" s="501"/>
      <c r="L337" s="501"/>
      <c r="M337" s="498"/>
      <c r="N337" s="499"/>
      <c r="O337" s="499"/>
      <c r="P337" s="499"/>
      <c r="Q337" s="499"/>
      <c r="R337" s="500"/>
      <c r="S337" s="509">
        <f t="shared" si="39"/>
        <v>0</v>
      </c>
      <c r="T337" s="509"/>
      <c r="U337" s="501"/>
      <c r="V337" s="501"/>
    </row>
    <row r="338" spans="1:22" ht="13.9" customHeight="1" x14ac:dyDescent="0.25">
      <c r="A338" s="258" t="s">
        <v>67</v>
      </c>
      <c r="B338" s="504" t="s">
        <v>75</v>
      </c>
      <c r="C338" s="504"/>
      <c r="D338" s="504"/>
      <c r="E338" s="258" t="s">
        <v>62</v>
      </c>
      <c r="F338" s="353"/>
      <c r="G338" s="353"/>
      <c r="H338" s="501"/>
      <c r="I338" s="501"/>
      <c r="J338" s="501"/>
      <c r="K338" s="501"/>
      <c r="L338" s="501"/>
      <c r="M338" s="498"/>
      <c r="N338" s="499"/>
      <c r="O338" s="499"/>
      <c r="P338" s="499"/>
      <c r="Q338" s="499"/>
      <c r="R338" s="500"/>
      <c r="S338" s="509">
        <f t="shared" si="39"/>
        <v>0</v>
      </c>
      <c r="T338" s="509"/>
      <c r="U338" s="501"/>
      <c r="V338" s="501"/>
    </row>
    <row r="339" spans="1:22" ht="13.9" customHeight="1" x14ac:dyDescent="0.25">
      <c r="A339" s="258" t="s">
        <v>50</v>
      </c>
      <c r="B339" s="504" t="s">
        <v>149</v>
      </c>
      <c r="C339" s="504"/>
      <c r="D339" s="504"/>
      <c r="E339" s="258"/>
      <c r="F339" s="353"/>
      <c r="G339" s="353"/>
      <c r="H339" s="501"/>
      <c r="I339" s="501"/>
      <c r="J339" s="501"/>
      <c r="K339" s="501"/>
      <c r="L339" s="501"/>
      <c r="M339" s="498"/>
      <c r="N339" s="499"/>
      <c r="O339" s="499"/>
      <c r="P339" s="499"/>
      <c r="Q339" s="499"/>
      <c r="R339" s="500"/>
      <c r="S339" s="509">
        <f t="shared" si="39"/>
        <v>0</v>
      </c>
      <c r="T339" s="509"/>
      <c r="U339" s="501"/>
      <c r="V339" s="501"/>
    </row>
    <row r="340" spans="1:22" ht="31.5" customHeight="1" x14ac:dyDescent="0.25">
      <c r="A340" s="258" t="s">
        <v>51</v>
      </c>
      <c r="B340" s="547" t="s">
        <v>794</v>
      </c>
      <c r="C340" s="548"/>
      <c r="D340" s="549"/>
      <c r="E340" s="258" t="s">
        <v>576</v>
      </c>
      <c r="F340" s="353"/>
      <c r="G340" s="353"/>
      <c r="H340" s="501"/>
      <c r="I340" s="501"/>
      <c r="J340" s="501"/>
      <c r="K340" s="501"/>
      <c r="L340" s="501"/>
      <c r="M340" s="498"/>
      <c r="N340" s="499"/>
      <c r="O340" s="499"/>
      <c r="P340" s="499"/>
      <c r="Q340" s="499"/>
      <c r="R340" s="500"/>
      <c r="S340" s="509">
        <f t="shared" si="39"/>
        <v>0</v>
      </c>
      <c r="T340" s="509"/>
      <c r="U340" s="521"/>
      <c r="V340" s="523"/>
    </row>
    <row r="341" spans="1:22" s="142" customFormat="1" ht="23.25" x14ac:dyDescent="0.25">
      <c r="A341" s="137" t="s">
        <v>1124</v>
      </c>
      <c r="B341" s="502" t="s">
        <v>1120</v>
      </c>
      <c r="C341" s="502"/>
      <c r="D341" s="502"/>
      <c r="E341" s="502"/>
      <c r="F341" s="502"/>
      <c r="G341" s="502"/>
      <c r="H341" s="502"/>
      <c r="I341" s="502"/>
      <c r="J341" s="502"/>
      <c r="K341" s="502"/>
      <c r="L341" s="502"/>
      <c r="M341" s="502"/>
      <c r="N341" s="502"/>
      <c r="O341" s="502"/>
      <c r="P341" s="502"/>
      <c r="Q341" s="502"/>
      <c r="R341" s="502"/>
      <c r="S341" s="502"/>
      <c r="T341" s="502"/>
      <c r="U341" s="502"/>
      <c r="V341" s="502"/>
    </row>
    <row r="342" spans="1:22" s="143" customFormat="1" x14ac:dyDescent="0.25">
      <c r="A342" s="258" t="s">
        <v>4</v>
      </c>
      <c r="B342" s="503" t="s">
        <v>59</v>
      </c>
      <c r="C342" s="503"/>
      <c r="D342" s="503"/>
      <c r="E342" s="503"/>
      <c r="F342" s="503"/>
      <c r="G342" s="503"/>
      <c r="H342" s="503"/>
      <c r="I342" s="503"/>
      <c r="J342" s="503"/>
      <c r="K342" s="503"/>
      <c r="L342" s="503"/>
      <c r="M342" s="503"/>
      <c r="N342" s="503"/>
      <c r="O342" s="503"/>
      <c r="P342" s="503"/>
      <c r="Q342" s="503"/>
      <c r="R342" s="503"/>
      <c r="S342" s="503"/>
      <c r="T342" s="503"/>
      <c r="U342" s="503"/>
      <c r="V342" s="503"/>
    </row>
    <row r="343" spans="1:22" x14ac:dyDescent="0.25">
      <c r="A343" s="508" t="s">
        <v>205</v>
      </c>
      <c r="B343" s="503" t="s">
        <v>212</v>
      </c>
      <c r="C343" s="503"/>
      <c r="D343" s="503"/>
      <c r="E343" s="508" t="s">
        <v>27</v>
      </c>
      <c r="F343" s="508" t="s">
        <v>57</v>
      </c>
      <c r="G343" s="508" t="s">
        <v>58</v>
      </c>
      <c r="H343" s="508" t="str">
        <f>E7</f>
        <v>Current/ Assessment/ Target Year (20.... 20....)</v>
      </c>
      <c r="I343" s="508"/>
      <c r="J343" s="508"/>
      <c r="K343" s="508"/>
      <c r="L343" s="508"/>
      <c r="M343" s="508" t="str">
        <f>M7</f>
        <v>Baseline Year/ Previous Year (20.... 20....)</v>
      </c>
      <c r="N343" s="508"/>
      <c r="O343" s="508"/>
      <c r="P343" s="508"/>
      <c r="Q343" s="508"/>
      <c r="R343" s="508"/>
      <c r="S343" s="508"/>
      <c r="T343" s="508"/>
      <c r="U343" s="508" t="s">
        <v>259</v>
      </c>
      <c r="V343" s="508"/>
    </row>
    <row r="344" spans="1:22" ht="37.15" customHeight="1" x14ac:dyDescent="0.25">
      <c r="A344" s="508"/>
      <c r="B344" s="503"/>
      <c r="C344" s="503"/>
      <c r="D344" s="503"/>
      <c r="E344" s="508"/>
      <c r="F344" s="508"/>
      <c r="G344" s="508"/>
      <c r="H344" s="508" t="s">
        <v>317</v>
      </c>
      <c r="I344" s="508"/>
      <c r="J344" s="508"/>
      <c r="K344" s="508"/>
      <c r="L344" s="508"/>
      <c r="M344" s="505" t="s">
        <v>317</v>
      </c>
      <c r="N344" s="506"/>
      <c r="O344" s="506"/>
      <c r="P344" s="506"/>
      <c r="Q344" s="506"/>
      <c r="R344" s="507"/>
      <c r="S344" s="508" t="s">
        <v>1043</v>
      </c>
      <c r="T344" s="508"/>
      <c r="U344" s="508"/>
      <c r="V344" s="508"/>
    </row>
    <row r="345" spans="1:22" x14ac:dyDescent="0.25">
      <c r="A345" s="258" t="s">
        <v>60</v>
      </c>
      <c r="B345" s="504" t="s">
        <v>61</v>
      </c>
      <c r="C345" s="504"/>
      <c r="D345" s="504"/>
      <c r="E345" s="258" t="s">
        <v>62</v>
      </c>
      <c r="F345" s="353"/>
      <c r="G345" s="353"/>
      <c r="H345" s="501"/>
      <c r="I345" s="501"/>
      <c r="J345" s="501"/>
      <c r="K345" s="501"/>
      <c r="L345" s="501"/>
      <c r="M345" s="498"/>
      <c r="N345" s="499"/>
      <c r="O345" s="499"/>
      <c r="P345" s="499"/>
      <c r="Q345" s="499"/>
      <c r="R345" s="500"/>
      <c r="S345" s="509">
        <f>M345</f>
        <v>0</v>
      </c>
      <c r="T345" s="509"/>
      <c r="U345" s="501"/>
      <c r="V345" s="501"/>
    </row>
    <row r="346" spans="1:22" ht="13.9" customHeight="1" x14ac:dyDescent="0.25">
      <c r="A346" s="258" t="s">
        <v>63</v>
      </c>
      <c r="B346" s="504" t="s">
        <v>64</v>
      </c>
      <c r="C346" s="504"/>
      <c r="D346" s="504"/>
      <c r="E346" s="258" t="s">
        <v>62</v>
      </c>
      <c r="F346" s="353"/>
      <c r="G346" s="353"/>
      <c r="H346" s="501"/>
      <c r="I346" s="501"/>
      <c r="J346" s="501"/>
      <c r="K346" s="501"/>
      <c r="L346" s="501"/>
      <c r="M346" s="498"/>
      <c r="N346" s="499"/>
      <c r="O346" s="499"/>
      <c r="P346" s="499"/>
      <c r="Q346" s="499"/>
      <c r="R346" s="500"/>
      <c r="S346" s="509">
        <f t="shared" ref="S346:S349" si="40">M346</f>
        <v>0</v>
      </c>
      <c r="T346" s="509"/>
      <c r="U346" s="501"/>
      <c r="V346" s="501"/>
    </row>
    <row r="347" spans="1:22" ht="13.9" customHeight="1" x14ac:dyDescent="0.25">
      <c r="A347" s="258" t="s">
        <v>34</v>
      </c>
      <c r="B347" s="504" t="s">
        <v>65</v>
      </c>
      <c r="C347" s="504"/>
      <c r="D347" s="504"/>
      <c r="E347" s="258" t="s">
        <v>62</v>
      </c>
      <c r="F347" s="353"/>
      <c r="G347" s="353"/>
      <c r="H347" s="501"/>
      <c r="I347" s="501"/>
      <c r="J347" s="501"/>
      <c r="K347" s="501"/>
      <c r="L347" s="501"/>
      <c r="M347" s="498"/>
      <c r="N347" s="499"/>
      <c r="O347" s="499"/>
      <c r="P347" s="499"/>
      <c r="Q347" s="499"/>
      <c r="R347" s="500"/>
      <c r="S347" s="509">
        <f t="shared" si="40"/>
        <v>0</v>
      </c>
      <c r="T347" s="509"/>
      <c r="U347" s="501"/>
      <c r="V347" s="501"/>
    </row>
    <row r="348" spans="1:22" ht="13.9" customHeight="1" x14ac:dyDescent="0.25">
      <c r="A348" s="258" t="s">
        <v>36</v>
      </c>
      <c r="B348" s="504" t="s">
        <v>66</v>
      </c>
      <c r="C348" s="504"/>
      <c r="D348" s="504"/>
      <c r="E348" s="258" t="s">
        <v>62</v>
      </c>
      <c r="F348" s="353"/>
      <c r="G348" s="353"/>
      <c r="H348" s="501"/>
      <c r="I348" s="501"/>
      <c r="J348" s="501"/>
      <c r="K348" s="501"/>
      <c r="L348" s="501"/>
      <c r="M348" s="498"/>
      <c r="N348" s="499"/>
      <c r="O348" s="499"/>
      <c r="P348" s="499"/>
      <c r="Q348" s="499"/>
      <c r="R348" s="500"/>
      <c r="S348" s="509">
        <f t="shared" si="40"/>
        <v>0</v>
      </c>
      <c r="T348" s="509"/>
      <c r="U348" s="501"/>
      <c r="V348" s="501"/>
    </row>
    <row r="349" spans="1:22" ht="13.9" customHeight="1" x14ac:dyDescent="0.25">
      <c r="A349" s="258" t="s">
        <v>67</v>
      </c>
      <c r="B349" s="504" t="s">
        <v>68</v>
      </c>
      <c r="C349" s="504"/>
      <c r="D349" s="504"/>
      <c r="E349" s="258" t="s">
        <v>69</v>
      </c>
      <c r="F349" s="353"/>
      <c r="G349" s="353"/>
      <c r="H349" s="501"/>
      <c r="I349" s="501"/>
      <c r="J349" s="501"/>
      <c r="K349" s="501"/>
      <c r="L349" s="501"/>
      <c r="M349" s="498"/>
      <c r="N349" s="499"/>
      <c r="O349" s="499"/>
      <c r="P349" s="499"/>
      <c r="Q349" s="499"/>
      <c r="R349" s="500"/>
      <c r="S349" s="509">
        <f t="shared" si="40"/>
        <v>0</v>
      </c>
      <c r="T349" s="509"/>
      <c r="U349" s="501"/>
      <c r="V349" s="501"/>
    </row>
    <row r="350" spans="1:22" x14ac:dyDescent="0.25">
      <c r="A350" s="258" t="s">
        <v>12</v>
      </c>
      <c r="B350" s="503" t="s">
        <v>70</v>
      </c>
      <c r="C350" s="503"/>
      <c r="D350" s="503"/>
      <c r="E350" s="503"/>
      <c r="F350" s="503"/>
      <c r="G350" s="503"/>
      <c r="H350" s="503"/>
      <c r="I350" s="503"/>
      <c r="J350" s="503"/>
      <c r="K350" s="503"/>
      <c r="L350" s="503"/>
      <c r="M350" s="503"/>
      <c r="N350" s="503"/>
      <c r="O350" s="503"/>
      <c r="P350" s="503"/>
      <c r="Q350" s="503"/>
      <c r="R350" s="503"/>
      <c r="S350" s="503"/>
      <c r="T350" s="503"/>
      <c r="U350" s="503"/>
      <c r="V350" s="503"/>
    </row>
    <row r="351" spans="1:22" ht="13.9" customHeight="1" x14ac:dyDescent="0.25">
      <c r="A351" s="258" t="s">
        <v>30</v>
      </c>
      <c r="B351" s="504" t="s">
        <v>71</v>
      </c>
      <c r="C351" s="504"/>
      <c r="D351" s="504"/>
      <c r="E351" s="258" t="s">
        <v>62</v>
      </c>
      <c r="F351" s="353"/>
      <c r="G351" s="353"/>
      <c r="H351" s="501"/>
      <c r="I351" s="501"/>
      <c r="J351" s="501"/>
      <c r="K351" s="501"/>
      <c r="L351" s="501"/>
      <c r="M351" s="498"/>
      <c r="N351" s="499"/>
      <c r="O351" s="499"/>
      <c r="P351" s="499"/>
      <c r="Q351" s="499"/>
      <c r="R351" s="500"/>
      <c r="S351" s="509">
        <f>M351</f>
        <v>0</v>
      </c>
      <c r="T351" s="509"/>
      <c r="U351" s="501"/>
      <c r="V351" s="501"/>
    </row>
    <row r="352" spans="1:22" ht="13.9" customHeight="1" x14ac:dyDescent="0.25">
      <c r="A352" s="258" t="s">
        <v>63</v>
      </c>
      <c r="B352" s="504" t="s">
        <v>72</v>
      </c>
      <c r="C352" s="504"/>
      <c r="D352" s="504"/>
      <c r="E352" s="258" t="s">
        <v>62</v>
      </c>
      <c r="F352" s="353"/>
      <c r="G352" s="353"/>
      <c r="H352" s="501"/>
      <c r="I352" s="501"/>
      <c r="J352" s="501"/>
      <c r="K352" s="501"/>
      <c r="L352" s="501"/>
      <c r="M352" s="498"/>
      <c r="N352" s="499"/>
      <c r="O352" s="499"/>
      <c r="P352" s="499"/>
      <c r="Q352" s="499"/>
      <c r="R352" s="500"/>
      <c r="S352" s="509">
        <f t="shared" ref="S352:S357" si="41">M352</f>
        <v>0</v>
      </c>
      <c r="T352" s="509"/>
      <c r="U352" s="501"/>
      <c r="V352" s="501"/>
    </row>
    <row r="353" spans="1:22" ht="13.9" customHeight="1" x14ac:dyDescent="0.25">
      <c r="A353" s="258" t="s">
        <v>34</v>
      </c>
      <c r="B353" s="504" t="s">
        <v>73</v>
      </c>
      <c r="C353" s="504"/>
      <c r="D353" s="504"/>
      <c r="E353" s="258" t="s">
        <v>62</v>
      </c>
      <c r="F353" s="353"/>
      <c r="G353" s="353"/>
      <c r="H353" s="501"/>
      <c r="I353" s="501"/>
      <c r="J353" s="501"/>
      <c r="K353" s="501"/>
      <c r="L353" s="501"/>
      <c r="M353" s="498"/>
      <c r="N353" s="499"/>
      <c r="O353" s="499"/>
      <c r="P353" s="499"/>
      <c r="Q353" s="499"/>
      <c r="R353" s="500"/>
      <c r="S353" s="509">
        <f t="shared" si="41"/>
        <v>0</v>
      </c>
      <c r="T353" s="509"/>
      <c r="U353" s="501"/>
      <c r="V353" s="501"/>
    </row>
    <row r="354" spans="1:22" ht="13.9" customHeight="1" x14ac:dyDescent="0.25">
      <c r="A354" s="258" t="s">
        <v>36</v>
      </c>
      <c r="B354" s="504" t="s">
        <v>74</v>
      </c>
      <c r="C354" s="504"/>
      <c r="D354" s="504"/>
      <c r="E354" s="258" t="s">
        <v>62</v>
      </c>
      <c r="F354" s="353"/>
      <c r="G354" s="353"/>
      <c r="H354" s="501"/>
      <c r="I354" s="501"/>
      <c r="J354" s="501"/>
      <c r="K354" s="501"/>
      <c r="L354" s="501"/>
      <c r="M354" s="498"/>
      <c r="N354" s="499"/>
      <c r="O354" s="499"/>
      <c r="P354" s="499"/>
      <c r="Q354" s="499"/>
      <c r="R354" s="500"/>
      <c r="S354" s="509">
        <f t="shared" si="41"/>
        <v>0</v>
      </c>
      <c r="T354" s="509"/>
      <c r="U354" s="501"/>
      <c r="V354" s="501"/>
    </row>
    <row r="355" spans="1:22" ht="13.9" customHeight="1" x14ac:dyDescent="0.25">
      <c r="A355" s="258" t="s">
        <v>67</v>
      </c>
      <c r="B355" s="504" t="s">
        <v>75</v>
      </c>
      <c r="C355" s="504"/>
      <c r="D355" s="504"/>
      <c r="E355" s="258" t="s">
        <v>62</v>
      </c>
      <c r="F355" s="353"/>
      <c r="G355" s="353"/>
      <c r="H355" s="501"/>
      <c r="I355" s="501"/>
      <c r="J355" s="501"/>
      <c r="K355" s="501"/>
      <c r="L355" s="501"/>
      <c r="M355" s="498"/>
      <c r="N355" s="499"/>
      <c r="O355" s="499"/>
      <c r="P355" s="499"/>
      <c r="Q355" s="499"/>
      <c r="R355" s="500"/>
      <c r="S355" s="509">
        <f t="shared" si="41"/>
        <v>0</v>
      </c>
      <c r="T355" s="509"/>
      <c r="U355" s="501"/>
      <c r="V355" s="501"/>
    </row>
    <row r="356" spans="1:22" ht="13.9" customHeight="1" x14ac:dyDescent="0.25">
      <c r="A356" s="258" t="s">
        <v>50</v>
      </c>
      <c r="B356" s="504" t="s">
        <v>149</v>
      </c>
      <c r="C356" s="504"/>
      <c r="D356" s="504"/>
      <c r="E356" s="258"/>
      <c r="F356" s="353"/>
      <c r="G356" s="353"/>
      <c r="H356" s="501"/>
      <c r="I356" s="501"/>
      <c r="J356" s="501"/>
      <c r="K356" s="501"/>
      <c r="L356" s="501"/>
      <c r="M356" s="498"/>
      <c r="N356" s="499"/>
      <c r="O356" s="499"/>
      <c r="P356" s="499"/>
      <c r="Q356" s="499"/>
      <c r="R356" s="500"/>
      <c r="S356" s="509">
        <f t="shared" si="41"/>
        <v>0</v>
      </c>
      <c r="T356" s="509"/>
      <c r="U356" s="501"/>
      <c r="V356" s="501"/>
    </row>
    <row r="357" spans="1:22" ht="31.5" customHeight="1" x14ac:dyDescent="0.25">
      <c r="A357" s="258" t="s">
        <v>51</v>
      </c>
      <c r="B357" s="547" t="s">
        <v>794</v>
      </c>
      <c r="C357" s="548"/>
      <c r="D357" s="549"/>
      <c r="E357" s="258" t="s">
        <v>576</v>
      </c>
      <c r="F357" s="353"/>
      <c r="G357" s="353"/>
      <c r="H357" s="501"/>
      <c r="I357" s="501"/>
      <c r="J357" s="501"/>
      <c r="K357" s="501"/>
      <c r="L357" s="501"/>
      <c r="M357" s="498"/>
      <c r="N357" s="499"/>
      <c r="O357" s="499"/>
      <c r="P357" s="499"/>
      <c r="Q357" s="499"/>
      <c r="R357" s="500"/>
      <c r="S357" s="509">
        <f t="shared" si="41"/>
        <v>0</v>
      </c>
      <c r="T357" s="509"/>
      <c r="U357" s="521"/>
      <c r="V357" s="523"/>
    </row>
    <row r="358" spans="1:22" s="142" customFormat="1" ht="23.25" x14ac:dyDescent="0.25">
      <c r="A358" s="137" t="s">
        <v>1125</v>
      </c>
      <c r="B358" s="502" t="s">
        <v>1121</v>
      </c>
      <c r="C358" s="502"/>
      <c r="D358" s="502"/>
      <c r="E358" s="502"/>
      <c r="F358" s="502"/>
      <c r="G358" s="502"/>
      <c r="H358" s="502"/>
      <c r="I358" s="502"/>
      <c r="J358" s="502"/>
      <c r="K358" s="502"/>
      <c r="L358" s="502"/>
      <c r="M358" s="502"/>
      <c r="N358" s="502"/>
      <c r="O358" s="502"/>
      <c r="P358" s="502"/>
      <c r="Q358" s="502"/>
      <c r="R358" s="502"/>
      <c r="S358" s="502"/>
      <c r="T358" s="502"/>
      <c r="U358" s="502"/>
      <c r="V358" s="502"/>
    </row>
    <row r="359" spans="1:22" s="143" customFormat="1" x14ac:dyDescent="0.25">
      <c r="A359" s="258" t="s">
        <v>4</v>
      </c>
      <c r="B359" s="503" t="s">
        <v>59</v>
      </c>
      <c r="C359" s="503"/>
      <c r="D359" s="503"/>
      <c r="E359" s="503"/>
      <c r="F359" s="503"/>
      <c r="G359" s="503"/>
      <c r="H359" s="503"/>
      <c r="I359" s="503"/>
      <c r="J359" s="503"/>
      <c r="K359" s="503"/>
      <c r="L359" s="503"/>
      <c r="M359" s="503"/>
      <c r="N359" s="503"/>
      <c r="O359" s="503"/>
      <c r="P359" s="503"/>
      <c r="Q359" s="503"/>
      <c r="R359" s="503"/>
      <c r="S359" s="503"/>
      <c r="T359" s="503"/>
      <c r="U359" s="503"/>
      <c r="V359" s="503"/>
    </row>
    <row r="360" spans="1:22" x14ac:dyDescent="0.25">
      <c r="A360" s="508" t="s">
        <v>205</v>
      </c>
      <c r="B360" s="503" t="s">
        <v>212</v>
      </c>
      <c r="C360" s="503"/>
      <c r="D360" s="503"/>
      <c r="E360" s="508" t="s">
        <v>27</v>
      </c>
      <c r="F360" s="508" t="s">
        <v>57</v>
      </c>
      <c r="G360" s="508" t="s">
        <v>58</v>
      </c>
      <c r="H360" s="508" t="str">
        <f>E7</f>
        <v>Current/ Assessment/ Target Year (20.... 20....)</v>
      </c>
      <c r="I360" s="508"/>
      <c r="J360" s="508"/>
      <c r="K360" s="508"/>
      <c r="L360" s="508"/>
      <c r="M360" s="508" t="str">
        <f>M7</f>
        <v>Baseline Year/ Previous Year (20.... 20....)</v>
      </c>
      <c r="N360" s="508"/>
      <c r="O360" s="508"/>
      <c r="P360" s="508"/>
      <c r="Q360" s="508"/>
      <c r="R360" s="508"/>
      <c r="S360" s="508"/>
      <c r="T360" s="508"/>
      <c r="U360" s="508" t="s">
        <v>259</v>
      </c>
      <c r="V360" s="508"/>
    </row>
    <row r="361" spans="1:22" ht="37.15" customHeight="1" x14ac:dyDescent="0.25">
      <c r="A361" s="508"/>
      <c r="B361" s="503"/>
      <c r="C361" s="503"/>
      <c r="D361" s="503"/>
      <c r="E361" s="508"/>
      <c r="F361" s="508"/>
      <c r="G361" s="508"/>
      <c r="H361" s="508" t="s">
        <v>317</v>
      </c>
      <c r="I361" s="508"/>
      <c r="J361" s="508"/>
      <c r="K361" s="508"/>
      <c r="L361" s="508"/>
      <c r="M361" s="505" t="s">
        <v>317</v>
      </c>
      <c r="N361" s="506"/>
      <c r="O361" s="506"/>
      <c r="P361" s="506"/>
      <c r="Q361" s="506"/>
      <c r="R361" s="507"/>
      <c r="S361" s="508" t="s">
        <v>1043</v>
      </c>
      <c r="T361" s="508"/>
      <c r="U361" s="508"/>
      <c r="V361" s="508"/>
    </row>
    <row r="362" spans="1:22" x14ac:dyDescent="0.25">
      <c r="A362" s="258" t="s">
        <v>60</v>
      </c>
      <c r="B362" s="504" t="s">
        <v>61</v>
      </c>
      <c r="C362" s="504"/>
      <c r="D362" s="504"/>
      <c r="E362" s="258" t="s">
        <v>62</v>
      </c>
      <c r="F362" s="353"/>
      <c r="G362" s="353"/>
      <c r="H362" s="501"/>
      <c r="I362" s="501"/>
      <c r="J362" s="501"/>
      <c r="K362" s="501"/>
      <c r="L362" s="501"/>
      <c r="M362" s="498"/>
      <c r="N362" s="499"/>
      <c r="O362" s="499"/>
      <c r="P362" s="499"/>
      <c r="Q362" s="499"/>
      <c r="R362" s="500"/>
      <c r="S362" s="509">
        <f>M362</f>
        <v>0</v>
      </c>
      <c r="T362" s="509"/>
      <c r="U362" s="501"/>
      <c r="V362" s="501"/>
    </row>
    <row r="363" spans="1:22" ht="13.9" customHeight="1" x14ac:dyDescent="0.25">
      <c r="A363" s="258" t="s">
        <v>63</v>
      </c>
      <c r="B363" s="504" t="s">
        <v>64</v>
      </c>
      <c r="C363" s="504"/>
      <c r="D363" s="504"/>
      <c r="E363" s="258" t="s">
        <v>62</v>
      </c>
      <c r="F363" s="353"/>
      <c r="G363" s="353"/>
      <c r="H363" s="501"/>
      <c r="I363" s="501"/>
      <c r="J363" s="501"/>
      <c r="K363" s="501"/>
      <c r="L363" s="501"/>
      <c r="M363" s="498"/>
      <c r="N363" s="499"/>
      <c r="O363" s="499"/>
      <c r="P363" s="499"/>
      <c r="Q363" s="499"/>
      <c r="R363" s="500"/>
      <c r="S363" s="509">
        <f t="shared" ref="S363:S366" si="42">M363</f>
        <v>0</v>
      </c>
      <c r="T363" s="509"/>
      <c r="U363" s="501"/>
      <c r="V363" s="501"/>
    </row>
    <row r="364" spans="1:22" ht="13.9" customHeight="1" x14ac:dyDescent="0.25">
      <c r="A364" s="258" t="s">
        <v>34</v>
      </c>
      <c r="B364" s="504" t="s">
        <v>65</v>
      </c>
      <c r="C364" s="504"/>
      <c r="D364" s="504"/>
      <c r="E364" s="258" t="s">
        <v>62</v>
      </c>
      <c r="F364" s="353"/>
      <c r="G364" s="353"/>
      <c r="H364" s="501"/>
      <c r="I364" s="501"/>
      <c r="J364" s="501"/>
      <c r="K364" s="501"/>
      <c r="L364" s="501"/>
      <c r="M364" s="498"/>
      <c r="N364" s="499"/>
      <c r="O364" s="499"/>
      <c r="P364" s="499"/>
      <c r="Q364" s="499"/>
      <c r="R364" s="500"/>
      <c r="S364" s="509">
        <f t="shared" si="42"/>
        <v>0</v>
      </c>
      <c r="T364" s="509"/>
      <c r="U364" s="501"/>
      <c r="V364" s="501"/>
    </row>
    <row r="365" spans="1:22" ht="13.9" customHeight="1" x14ac:dyDescent="0.25">
      <c r="A365" s="258" t="s">
        <v>36</v>
      </c>
      <c r="B365" s="504" t="s">
        <v>66</v>
      </c>
      <c r="C365" s="504"/>
      <c r="D365" s="504"/>
      <c r="E365" s="258" t="s">
        <v>62</v>
      </c>
      <c r="F365" s="353"/>
      <c r="G365" s="353"/>
      <c r="H365" s="501"/>
      <c r="I365" s="501"/>
      <c r="J365" s="501"/>
      <c r="K365" s="501"/>
      <c r="L365" s="501"/>
      <c r="M365" s="498"/>
      <c r="N365" s="499"/>
      <c r="O365" s="499"/>
      <c r="P365" s="499"/>
      <c r="Q365" s="499"/>
      <c r="R365" s="500"/>
      <c r="S365" s="509">
        <f t="shared" si="42"/>
        <v>0</v>
      </c>
      <c r="T365" s="509"/>
      <c r="U365" s="501"/>
      <c r="V365" s="501"/>
    </row>
    <row r="366" spans="1:22" ht="13.9" customHeight="1" x14ac:dyDescent="0.25">
      <c r="A366" s="258" t="s">
        <v>67</v>
      </c>
      <c r="B366" s="504" t="s">
        <v>68</v>
      </c>
      <c r="C366" s="504"/>
      <c r="D366" s="504"/>
      <c r="E366" s="258" t="s">
        <v>69</v>
      </c>
      <c r="F366" s="353"/>
      <c r="G366" s="353"/>
      <c r="H366" s="501"/>
      <c r="I366" s="501"/>
      <c r="J366" s="501"/>
      <c r="K366" s="501"/>
      <c r="L366" s="501"/>
      <c r="M366" s="498"/>
      <c r="N366" s="499"/>
      <c r="O366" s="499"/>
      <c r="P366" s="499"/>
      <c r="Q366" s="499"/>
      <c r="R366" s="500"/>
      <c r="S366" s="509">
        <f t="shared" si="42"/>
        <v>0</v>
      </c>
      <c r="T366" s="509"/>
      <c r="U366" s="501"/>
      <c r="V366" s="501"/>
    </row>
    <row r="367" spans="1:22" x14ac:dyDescent="0.25">
      <c r="A367" s="258" t="s">
        <v>12</v>
      </c>
      <c r="B367" s="503" t="s">
        <v>70</v>
      </c>
      <c r="C367" s="503"/>
      <c r="D367" s="503"/>
      <c r="E367" s="503"/>
      <c r="F367" s="503"/>
      <c r="G367" s="503"/>
      <c r="H367" s="503"/>
      <c r="I367" s="503"/>
      <c r="J367" s="503"/>
      <c r="K367" s="503"/>
      <c r="L367" s="503"/>
      <c r="M367" s="503"/>
      <c r="N367" s="503"/>
      <c r="O367" s="503"/>
      <c r="P367" s="503"/>
      <c r="Q367" s="503"/>
      <c r="R367" s="503"/>
      <c r="S367" s="503"/>
      <c r="T367" s="503"/>
      <c r="U367" s="503"/>
      <c r="V367" s="503"/>
    </row>
    <row r="368" spans="1:22" ht="13.9" customHeight="1" x14ac:dyDescent="0.25">
      <c r="A368" s="258" t="s">
        <v>30</v>
      </c>
      <c r="B368" s="504" t="s">
        <v>71</v>
      </c>
      <c r="C368" s="504"/>
      <c r="D368" s="504"/>
      <c r="E368" s="258" t="s">
        <v>62</v>
      </c>
      <c r="F368" s="353"/>
      <c r="G368" s="353"/>
      <c r="H368" s="501"/>
      <c r="I368" s="501"/>
      <c r="J368" s="501"/>
      <c r="K368" s="501"/>
      <c r="L368" s="501"/>
      <c r="M368" s="498"/>
      <c r="N368" s="499"/>
      <c r="O368" s="499"/>
      <c r="P368" s="499"/>
      <c r="Q368" s="499"/>
      <c r="R368" s="500"/>
      <c r="S368" s="509">
        <f>M368</f>
        <v>0</v>
      </c>
      <c r="T368" s="509"/>
      <c r="U368" s="501"/>
      <c r="V368" s="501"/>
    </row>
    <row r="369" spans="1:22" ht="13.9" customHeight="1" x14ac:dyDescent="0.25">
      <c r="A369" s="258" t="s">
        <v>63</v>
      </c>
      <c r="B369" s="504" t="s">
        <v>72</v>
      </c>
      <c r="C369" s="504"/>
      <c r="D369" s="504"/>
      <c r="E369" s="258" t="s">
        <v>62</v>
      </c>
      <c r="F369" s="353"/>
      <c r="G369" s="353"/>
      <c r="H369" s="501"/>
      <c r="I369" s="501"/>
      <c r="J369" s="501"/>
      <c r="K369" s="501"/>
      <c r="L369" s="501"/>
      <c r="M369" s="498"/>
      <c r="N369" s="499"/>
      <c r="O369" s="499"/>
      <c r="P369" s="499"/>
      <c r="Q369" s="499"/>
      <c r="R369" s="500"/>
      <c r="S369" s="509">
        <f t="shared" ref="S369:S374" si="43">M369</f>
        <v>0</v>
      </c>
      <c r="T369" s="509"/>
      <c r="U369" s="501"/>
      <c r="V369" s="501"/>
    </row>
    <row r="370" spans="1:22" ht="13.9" customHeight="1" x14ac:dyDescent="0.25">
      <c r="A370" s="258" t="s">
        <v>34</v>
      </c>
      <c r="B370" s="504" t="s">
        <v>73</v>
      </c>
      <c r="C370" s="504"/>
      <c r="D370" s="504"/>
      <c r="E370" s="258" t="s">
        <v>62</v>
      </c>
      <c r="F370" s="353"/>
      <c r="G370" s="353"/>
      <c r="H370" s="501"/>
      <c r="I370" s="501"/>
      <c r="J370" s="501"/>
      <c r="K370" s="501"/>
      <c r="L370" s="501"/>
      <c r="M370" s="498"/>
      <c r="N370" s="499"/>
      <c r="O370" s="499"/>
      <c r="P370" s="499"/>
      <c r="Q370" s="499"/>
      <c r="R370" s="500"/>
      <c r="S370" s="509">
        <f t="shared" si="43"/>
        <v>0</v>
      </c>
      <c r="T370" s="509"/>
      <c r="U370" s="501"/>
      <c r="V370" s="501"/>
    </row>
    <row r="371" spans="1:22" ht="13.9" customHeight="1" x14ac:dyDescent="0.25">
      <c r="A371" s="258" t="s">
        <v>36</v>
      </c>
      <c r="B371" s="504" t="s">
        <v>74</v>
      </c>
      <c r="C371" s="504"/>
      <c r="D371" s="504"/>
      <c r="E371" s="258" t="s">
        <v>62</v>
      </c>
      <c r="F371" s="353"/>
      <c r="G371" s="353"/>
      <c r="H371" s="501"/>
      <c r="I371" s="501"/>
      <c r="J371" s="501"/>
      <c r="K371" s="501"/>
      <c r="L371" s="501"/>
      <c r="M371" s="498"/>
      <c r="N371" s="499"/>
      <c r="O371" s="499"/>
      <c r="P371" s="499"/>
      <c r="Q371" s="499"/>
      <c r="R371" s="500"/>
      <c r="S371" s="509">
        <f t="shared" si="43"/>
        <v>0</v>
      </c>
      <c r="T371" s="509"/>
      <c r="U371" s="501"/>
      <c r="V371" s="501"/>
    </row>
    <row r="372" spans="1:22" ht="13.9" customHeight="1" x14ac:dyDescent="0.25">
      <c r="A372" s="258" t="s">
        <v>67</v>
      </c>
      <c r="B372" s="504" t="s">
        <v>75</v>
      </c>
      <c r="C372" s="504"/>
      <c r="D372" s="504"/>
      <c r="E372" s="258" t="s">
        <v>62</v>
      </c>
      <c r="F372" s="353"/>
      <c r="G372" s="353"/>
      <c r="H372" s="501"/>
      <c r="I372" s="501"/>
      <c r="J372" s="501"/>
      <c r="K372" s="501"/>
      <c r="L372" s="501"/>
      <c r="M372" s="498"/>
      <c r="N372" s="499"/>
      <c r="O372" s="499"/>
      <c r="P372" s="499"/>
      <c r="Q372" s="499"/>
      <c r="R372" s="500"/>
      <c r="S372" s="509">
        <f t="shared" si="43"/>
        <v>0</v>
      </c>
      <c r="T372" s="509"/>
      <c r="U372" s="501"/>
      <c r="V372" s="501"/>
    </row>
    <row r="373" spans="1:22" ht="13.9" customHeight="1" x14ac:dyDescent="0.25">
      <c r="A373" s="258" t="s">
        <v>50</v>
      </c>
      <c r="B373" s="504" t="s">
        <v>149</v>
      </c>
      <c r="C373" s="504"/>
      <c r="D373" s="504"/>
      <c r="E373" s="258"/>
      <c r="F373" s="353"/>
      <c r="G373" s="353"/>
      <c r="H373" s="501"/>
      <c r="I373" s="501"/>
      <c r="J373" s="501"/>
      <c r="K373" s="501"/>
      <c r="L373" s="501"/>
      <c r="M373" s="498"/>
      <c r="N373" s="499"/>
      <c r="O373" s="499"/>
      <c r="P373" s="499"/>
      <c r="Q373" s="499"/>
      <c r="R373" s="500"/>
      <c r="S373" s="509">
        <f t="shared" si="43"/>
        <v>0</v>
      </c>
      <c r="T373" s="509"/>
      <c r="U373" s="501"/>
      <c r="V373" s="501"/>
    </row>
    <row r="374" spans="1:22" ht="31.5" customHeight="1" x14ac:dyDescent="0.25">
      <c r="A374" s="258" t="s">
        <v>51</v>
      </c>
      <c r="B374" s="547" t="s">
        <v>794</v>
      </c>
      <c r="C374" s="548"/>
      <c r="D374" s="549"/>
      <c r="E374" s="258" t="s">
        <v>576</v>
      </c>
      <c r="F374" s="353"/>
      <c r="G374" s="353"/>
      <c r="H374" s="501"/>
      <c r="I374" s="501"/>
      <c r="J374" s="501"/>
      <c r="K374" s="501"/>
      <c r="L374" s="501"/>
      <c r="M374" s="498"/>
      <c r="N374" s="499"/>
      <c r="O374" s="499"/>
      <c r="P374" s="499"/>
      <c r="Q374" s="499"/>
      <c r="R374" s="500"/>
      <c r="S374" s="509">
        <f t="shared" si="43"/>
        <v>0</v>
      </c>
      <c r="T374" s="509"/>
      <c r="U374" s="521"/>
      <c r="V374" s="523"/>
    </row>
    <row r="375" spans="1:22" s="142" customFormat="1" ht="23.25" x14ac:dyDescent="0.25">
      <c r="A375" s="137" t="s">
        <v>1126</v>
      </c>
      <c r="B375" s="502" t="s">
        <v>1122</v>
      </c>
      <c r="C375" s="502"/>
      <c r="D375" s="502"/>
      <c r="E375" s="502"/>
      <c r="F375" s="502"/>
      <c r="G375" s="502"/>
      <c r="H375" s="502"/>
      <c r="I375" s="502"/>
      <c r="J375" s="502"/>
      <c r="K375" s="502"/>
      <c r="L375" s="502"/>
      <c r="M375" s="502"/>
      <c r="N375" s="502"/>
      <c r="O375" s="502"/>
      <c r="P375" s="502"/>
      <c r="Q375" s="502"/>
      <c r="R375" s="502"/>
      <c r="S375" s="502"/>
      <c r="T375" s="502"/>
      <c r="U375" s="502"/>
      <c r="V375" s="502"/>
    </row>
    <row r="376" spans="1:22" s="143" customFormat="1" x14ac:dyDescent="0.25">
      <c r="A376" s="258" t="s">
        <v>4</v>
      </c>
      <c r="B376" s="503" t="s">
        <v>59</v>
      </c>
      <c r="C376" s="503"/>
      <c r="D376" s="503"/>
      <c r="E376" s="503"/>
      <c r="F376" s="503"/>
      <c r="G376" s="503"/>
      <c r="H376" s="503"/>
      <c r="I376" s="503"/>
      <c r="J376" s="503"/>
      <c r="K376" s="503"/>
      <c r="L376" s="503"/>
      <c r="M376" s="503"/>
      <c r="N376" s="503"/>
      <c r="O376" s="503"/>
      <c r="P376" s="503"/>
      <c r="Q376" s="503"/>
      <c r="R376" s="503"/>
      <c r="S376" s="503"/>
      <c r="T376" s="503"/>
      <c r="U376" s="503"/>
      <c r="V376" s="503"/>
    </row>
    <row r="377" spans="1:22" x14ac:dyDescent="0.25">
      <c r="A377" s="508" t="s">
        <v>205</v>
      </c>
      <c r="B377" s="503" t="s">
        <v>212</v>
      </c>
      <c r="C377" s="503"/>
      <c r="D377" s="503"/>
      <c r="E377" s="508" t="s">
        <v>27</v>
      </c>
      <c r="F377" s="508" t="s">
        <v>57</v>
      </c>
      <c r="G377" s="508" t="s">
        <v>58</v>
      </c>
      <c r="H377" s="508" t="str">
        <f>E7</f>
        <v>Current/ Assessment/ Target Year (20.... 20....)</v>
      </c>
      <c r="I377" s="508"/>
      <c r="J377" s="508"/>
      <c r="K377" s="508"/>
      <c r="L377" s="508"/>
      <c r="M377" s="508" t="str">
        <f>M7</f>
        <v>Baseline Year/ Previous Year (20.... 20....)</v>
      </c>
      <c r="N377" s="508"/>
      <c r="O377" s="508"/>
      <c r="P377" s="508"/>
      <c r="Q377" s="508"/>
      <c r="R377" s="508"/>
      <c r="S377" s="508"/>
      <c r="T377" s="508"/>
      <c r="U377" s="508" t="s">
        <v>259</v>
      </c>
      <c r="V377" s="508"/>
    </row>
    <row r="378" spans="1:22" ht="37.15" customHeight="1" x14ac:dyDescent="0.25">
      <c r="A378" s="508"/>
      <c r="B378" s="503"/>
      <c r="C378" s="503"/>
      <c r="D378" s="503"/>
      <c r="E378" s="508"/>
      <c r="F378" s="508"/>
      <c r="G378" s="508"/>
      <c r="H378" s="508" t="s">
        <v>317</v>
      </c>
      <c r="I378" s="508"/>
      <c r="J378" s="508"/>
      <c r="K378" s="508"/>
      <c r="L378" s="508"/>
      <c r="M378" s="505" t="s">
        <v>317</v>
      </c>
      <c r="N378" s="506"/>
      <c r="O378" s="506"/>
      <c r="P378" s="506"/>
      <c r="Q378" s="506"/>
      <c r="R378" s="507"/>
      <c r="S378" s="508" t="s">
        <v>1043</v>
      </c>
      <c r="T378" s="508"/>
      <c r="U378" s="508"/>
      <c r="V378" s="508"/>
    </row>
    <row r="379" spans="1:22" x14ac:dyDescent="0.25">
      <c r="A379" s="258" t="s">
        <v>60</v>
      </c>
      <c r="B379" s="504" t="s">
        <v>61</v>
      </c>
      <c r="C379" s="504"/>
      <c r="D379" s="504"/>
      <c r="E379" s="258" t="s">
        <v>62</v>
      </c>
      <c r="F379" s="353"/>
      <c r="G379" s="353"/>
      <c r="H379" s="501"/>
      <c r="I379" s="501"/>
      <c r="J379" s="501"/>
      <c r="K379" s="501"/>
      <c r="L379" s="501"/>
      <c r="M379" s="498"/>
      <c r="N379" s="499"/>
      <c r="O379" s="499"/>
      <c r="P379" s="499"/>
      <c r="Q379" s="499"/>
      <c r="R379" s="500"/>
      <c r="S379" s="509">
        <f>M379</f>
        <v>0</v>
      </c>
      <c r="T379" s="509"/>
      <c r="U379" s="501"/>
      <c r="V379" s="501"/>
    </row>
    <row r="380" spans="1:22" ht="13.9" customHeight="1" x14ac:dyDescent="0.25">
      <c r="A380" s="258" t="s">
        <v>63</v>
      </c>
      <c r="B380" s="504" t="s">
        <v>64</v>
      </c>
      <c r="C380" s="504"/>
      <c r="D380" s="504"/>
      <c r="E380" s="258" t="s">
        <v>62</v>
      </c>
      <c r="F380" s="353"/>
      <c r="G380" s="353"/>
      <c r="H380" s="501"/>
      <c r="I380" s="501"/>
      <c r="J380" s="501"/>
      <c r="K380" s="501"/>
      <c r="L380" s="501"/>
      <c r="M380" s="498"/>
      <c r="N380" s="499"/>
      <c r="O380" s="499"/>
      <c r="P380" s="499"/>
      <c r="Q380" s="499"/>
      <c r="R380" s="500"/>
      <c r="S380" s="509">
        <f t="shared" ref="S380:S383" si="44">M380</f>
        <v>0</v>
      </c>
      <c r="T380" s="509"/>
      <c r="U380" s="501"/>
      <c r="V380" s="501"/>
    </row>
    <row r="381" spans="1:22" ht="13.9" customHeight="1" x14ac:dyDescent="0.25">
      <c r="A381" s="258" t="s">
        <v>34</v>
      </c>
      <c r="B381" s="504" t="s">
        <v>65</v>
      </c>
      <c r="C381" s="504"/>
      <c r="D381" s="504"/>
      <c r="E381" s="258" t="s">
        <v>62</v>
      </c>
      <c r="F381" s="353"/>
      <c r="G381" s="353"/>
      <c r="H381" s="501"/>
      <c r="I381" s="501"/>
      <c r="J381" s="501"/>
      <c r="K381" s="501"/>
      <c r="L381" s="501"/>
      <c r="M381" s="498"/>
      <c r="N381" s="499"/>
      <c r="O381" s="499"/>
      <c r="P381" s="499"/>
      <c r="Q381" s="499"/>
      <c r="R381" s="500"/>
      <c r="S381" s="509">
        <f t="shared" si="44"/>
        <v>0</v>
      </c>
      <c r="T381" s="509"/>
      <c r="U381" s="501"/>
      <c r="V381" s="501"/>
    </row>
    <row r="382" spans="1:22" ht="13.9" customHeight="1" x14ac:dyDescent="0.25">
      <c r="A382" s="258" t="s">
        <v>36</v>
      </c>
      <c r="B382" s="504" t="s">
        <v>66</v>
      </c>
      <c r="C382" s="504"/>
      <c r="D382" s="504"/>
      <c r="E382" s="258" t="s">
        <v>62</v>
      </c>
      <c r="F382" s="353"/>
      <c r="G382" s="353"/>
      <c r="H382" s="501"/>
      <c r="I382" s="501"/>
      <c r="J382" s="501"/>
      <c r="K382" s="501"/>
      <c r="L382" s="501"/>
      <c r="M382" s="498"/>
      <c r="N382" s="499"/>
      <c r="O382" s="499"/>
      <c r="P382" s="499"/>
      <c r="Q382" s="499"/>
      <c r="R382" s="500"/>
      <c r="S382" s="509">
        <f t="shared" si="44"/>
        <v>0</v>
      </c>
      <c r="T382" s="509"/>
      <c r="U382" s="501"/>
      <c r="V382" s="501"/>
    </row>
    <row r="383" spans="1:22" ht="13.9" customHeight="1" x14ac:dyDescent="0.25">
      <c r="A383" s="258" t="s">
        <v>67</v>
      </c>
      <c r="B383" s="504" t="s">
        <v>68</v>
      </c>
      <c r="C383" s="504"/>
      <c r="D383" s="504"/>
      <c r="E383" s="258" t="s">
        <v>69</v>
      </c>
      <c r="F383" s="353"/>
      <c r="G383" s="353"/>
      <c r="H383" s="501"/>
      <c r="I383" s="501"/>
      <c r="J383" s="501"/>
      <c r="K383" s="501"/>
      <c r="L383" s="501"/>
      <c r="M383" s="498"/>
      <c r="N383" s="499"/>
      <c r="O383" s="499"/>
      <c r="P383" s="499"/>
      <c r="Q383" s="499"/>
      <c r="R383" s="500"/>
      <c r="S383" s="509">
        <f t="shared" si="44"/>
        <v>0</v>
      </c>
      <c r="T383" s="509"/>
      <c r="U383" s="501"/>
      <c r="V383" s="501"/>
    </row>
    <row r="384" spans="1:22" x14ac:dyDescent="0.25">
      <c r="A384" s="258" t="s">
        <v>12</v>
      </c>
      <c r="B384" s="503" t="s">
        <v>70</v>
      </c>
      <c r="C384" s="503"/>
      <c r="D384" s="503"/>
      <c r="E384" s="503"/>
      <c r="F384" s="503"/>
      <c r="G384" s="503"/>
      <c r="H384" s="503"/>
      <c r="I384" s="503"/>
      <c r="J384" s="503"/>
      <c r="K384" s="503"/>
      <c r="L384" s="503"/>
      <c r="M384" s="503"/>
      <c r="N384" s="503"/>
      <c r="O384" s="503"/>
      <c r="P384" s="503"/>
      <c r="Q384" s="503"/>
      <c r="R384" s="503"/>
      <c r="S384" s="503"/>
      <c r="T384" s="503"/>
      <c r="U384" s="503"/>
      <c r="V384" s="503"/>
    </row>
    <row r="385" spans="1:22" ht="13.9" customHeight="1" x14ac:dyDescent="0.25">
      <c r="A385" s="258" t="s">
        <v>30</v>
      </c>
      <c r="B385" s="504" t="s">
        <v>71</v>
      </c>
      <c r="C385" s="504"/>
      <c r="D385" s="504"/>
      <c r="E385" s="258" t="s">
        <v>62</v>
      </c>
      <c r="F385" s="353"/>
      <c r="G385" s="353"/>
      <c r="H385" s="501"/>
      <c r="I385" s="501"/>
      <c r="J385" s="501"/>
      <c r="K385" s="501"/>
      <c r="L385" s="501"/>
      <c r="M385" s="498"/>
      <c r="N385" s="499"/>
      <c r="O385" s="499"/>
      <c r="P385" s="499"/>
      <c r="Q385" s="499"/>
      <c r="R385" s="500"/>
      <c r="S385" s="509">
        <f>M385</f>
        <v>0</v>
      </c>
      <c r="T385" s="509"/>
      <c r="U385" s="501"/>
      <c r="V385" s="501"/>
    </row>
    <row r="386" spans="1:22" ht="13.9" customHeight="1" x14ac:dyDescent="0.25">
      <c r="A386" s="258" t="s">
        <v>63</v>
      </c>
      <c r="B386" s="504" t="s">
        <v>72</v>
      </c>
      <c r="C386" s="504"/>
      <c r="D386" s="504"/>
      <c r="E386" s="258" t="s">
        <v>62</v>
      </c>
      <c r="F386" s="353"/>
      <c r="G386" s="353"/>
      <c r="H386" s="501"/>
      <c r="I386" s="501"/>
      <c r="J386" s="501"/>
      <c r="K386" s="501"/>
      <c r="L386" s="501"/>
      <c r="M386" s="498"/>
      <c r="N386" s="499"/>
      <c r="O386" s="499"/>
      <c r="P386" s="499"/>
      <c r="Q386" s="499"/>
      <c r="R386" s="500"/>
      <c r="S386" s="509">
        <f t="shared" ref="S386:S391" si="45">M386</f>
        <v>0</v>
      </c>
      <c r="T386" s="509"/>
      <c r="U386" s="501"/>
      <c r="V386" s="501"/>
    </row>
    <row r="387" spans="1:22" ht="13.9" customHeight="1" x14ac:dyDescent="0.25">
      <c r="A387" s="258" t="s">
        <v>34</v>
      </c>
      <c r="B387" s="504" t="s">
        <v>73</v>
      </c>
      <c r="C387" s="504"/>
      <c r="D387" s="504"/>
      <c r="E387" s="258" t="s">
        <v>62</v>
      </c>
      <c r="F387" s="353"/>
      <c r="G387" s="353"/>
      <c r="H387" s="501"/>
      <c r="I387" s="501"/>
      <c r="J387" s="501"/>
      <c r="K387" s="501"/>
      <c r="L387" s="501"/>
      <c r="M387" s="498"/>
      <c r="N387" s="499"/>
      <c r="O387" s="499"/>
      <c r="P387" s="499"/>
      <c r="Q387" s="499"/>
      <c r="R387" s="500"/>
      <c r="S387" s="509">
        <f t="shared" si="45"/>
        <v>0</v>
      </c>
      <c r="T387" s="509"/>
      <c r="U387" s="501"/>
      <c r="V387" s="501"/>
    </row>
    <row r="388" spans="1:22" ht="13.9" customHeight="1" x14ac:dyDescent="0.25">
      <c r="A388" s="258" t="s">
        <v>36</v>
      </c>
      <c r="B388" s="504" t="s">
        <v>74</v>
      </c>
      <c r="C388" s="504"/>
      <c r="D388" s="504"/>
      <c r="E388" s="258" t="s">
        <v>62</v>
      </c>
      <c r="F388" s="353"/>
      <c r="G388" s="353"/>
      <c r="H388" s="501"/>
      <c r="I388" s="501"/>
      <c r="J388" s="501"/>
      <c r="K388" s="501"/>
      <c r="L388" s="501"/>
      <c r="M388" s="498"/>
      <c r="N388" s="499"/>
      <c r="O388" s="499"/>
      <c r="P388" s="499"/>
      <c r="Q388" s="499"/>
      <c r="R388" s="500"/>
      <c r="S388" s="509">
        <f t="shared" si="45"/>
        <v>0</v>
      </c>
      <c r="T388" s="509"/>
      <c r="U388" s="501"/>
      <c r="V388" s="501"/>
    </row>
    <row r="389" spans="1:22" ht="13.9" customHeight="1" x14ac:dyDescent="0.25">
      <c r="A389" s="258" t="s">
        <v>67</v>
      </c>
      <c r="B389" s="504" t="s">
        <v>75</v>
      </c>
      <c r="C389" s="504"/>
      <c r="D389" s="504"/>
      <c r="E389" s="258" t="s">
        <v>62</v>
      </c>
      <c r="F389" s="353"/>
      <c r="G389" s="353"/>
      <c r="H389" s="501"/>
      <c r="I389" s="501"/>
      <c r="J389" s="501"/>
      <c r="K389" s="501"/>
      <c r="L389" s="501"/>
      <c r="M389" s="498"/>
      <c r="N389" s="499"/>
      <c r="O389" s="499"/>
      <c r="P389" s="499"/>
      <c r="Q389" s="499"/>
      <c r="R389" s="500"/>
      <c r="S389" s="509">
        <f t="shared" si="45"/>
        <v>0</v>
      </c>
      <c r="T389" s="509"/>
      <c r="U389" s="501"/>
      <c r="V389" s="501"/>
    </row>
    <row r="390" spans="1:22" ht="13.9" customHeight="1" x14ac:dyDescent="0.25">
      <c r="A390" s="258" t="s">
        <v>50</v>
      </c>
      <c r="B390" s="504" t="s">
        <v>149</v>
      </c>
      <c r="C390" s="504"/>
      <c r="D390" s="504"/>
      <c r="E390" s="258"/>
      <c r="F390" s="353"/>
      <c r="G390" s="353"/>
      <c r="H390" s="501"/>
      <c r="I390" s="501"/>
      <c r="J390" s="501"/>
      <c r="K390" s="501"/>
      <c r="L390" s="501"/>
      <c r="M390" s="498"/>
      <c r="N390" s="499"/>
      <c r="O390" s="499"/>
      <c r="P390" s="499"/>
      <c r="Q390" s="499"/>
      <c r="R390" s="500"/>
      <c r="S390" s="509">
        <f t="shared" si="45"/>
        <v>0</v>
      </c>
      <c r="T390" s="509"/>
      <c r="U390" s="501"/>
      <c r="V390" s="501"/>
    </row>
    <row r="391" spans="1:22" ht="31.5" customHeight="1" x14ac:dyDescent="0.25">
      <c r="A391" s="258" t="s">
        <v>51</v>
      </c>
      <c r="B391" s="547" t="s">
        <v>794</v>
      </c>
      <c r="C391" s="548"/>
      <c r="D391" s="549"/>
      <c r="E391" s="258" t="s">
        <v>576</v>
      </c>
      <c r="F391" s="353"/>
      <c r="G391" s="353"/>
      <c r="H391" s="501"/>
      <c r="I391" s="501"/>
      <c r="J391" s="501"/>
      <c r="K391" s="501"/>
      <c r="L391" s="501"/>
      <c r="M391" s="498"/>
      <c r="N391" s="499"/>
      <c r="O391" s="499"/>
      <c r="P391" s="499"/>
      <c r="Q391" s="499"/>
      <c r="R391" s="500"/>
      <c r="S391" s="509">
        <f t="shared" si="45"/>
        <v>0</v>
      </c>
      <c r="T391" s="509"/>
      <c r="U391" s="521"/>
      <c r="V391" s="523"/>
    </row>
    <row r="392" spans="1:22" x14ac:dyDescent="0.25">
      <c r="A392" s="134" t="s">
        <v>271</v>
      </c>
      <c r="B392" s="526" t="s">
        <v>266</v>
      </c>
      <c r="C392" s="526"/>
      <c r="D392" s="526"/>
      <c r="E392" s="526"/>
      <c r="F392" s="526"/>
      <c r="G392" s="526"/>
      <c r="H392" s="526"/>
      <c r="I392" s="526"/>
      <c r="J392" s="526"/>
      <c r="K392" s="526"/>
      <c r="L392" s="526"/>
      <c r="M392" s="526"/>
      <c r="N392" s="526"/>
      <c r="O392" s="526"/>
      <c r="P392" s="526"/>
      <c r="Q392" s="526"/>
      <c r="R392" s="526"/>
      <c r="S392" s="526"/>
      <c r="T392" s="526"/>
      <c r="U392" s="526"/>
      <c r="V392" s="526"/>
    </row>
    <row r="393" spans="1:22" ht="62.45" customHeight="1" x14ac:dyDescent="0.25">
      <c r="A393" s="260" t="s">
        <v>30</v>
      </c>
      <c r="B393" s="540" t="s">
        <v>1004</v>
      </c>
      <c r="C393" s="540"/>
      <c r="D393" s="540"/>
      <c r="E393" s="540"/>
      <c r="F393" s="540"/>
      <c r="G393" s="540"/>
      <c r="H393" s="540"/>
      <c r="I393" s="540"/>
      <c r="J393" s="540"/>
      <c r="K393" s="540"/>
      <c r="L393" s="540"/>
      <c r="M393" s="540"/>
      <c r="N393" s="540"/>
      <c r="O393" s="540"/>
      <c r="P393" s="540"/>
      <c r="Q393" s="540"/>
      <c r="R393" s="540"/>
      <c r="S393" s="540"/>
      <c r="T393" s="540"/>
      <c r="U393" s="540"/>
      <c r="V393" s="540"/>
    </row>
    <row r="394" spans="1:22" x14ac:dyDescent="0.25">
      <c r="A394" s="260" t="s">
        <v>32</v>
      </c>
      <c r="B394" s="540" t="s">
        <v>884</v>
      </c>
      <c r="C394" s="540"/>
      <c r="D394" s="540"/>
      <c r="E394" s="540"/>
      <c r="F394" s="540"/>
      <c r="G394" s="540"/>
      <c r="H394" s="540"/>
      <c r="I394" s="540"/>
      <c r="J394" s="540"/>
      <c r="K394" s="540"/>
      <c r="L394" s="540"/>
      <c r="M394" s="540"/>
      <c r="N394" s="540"/>
      <c r="O394" s="540"/>
      <c r="P394" s="540"/>
      <c r="Q394" s="540"/>
      <c r="R394" s="540"/>
      <c r="S394" s="540"/>
      <c r="T394" s="540"/>
      <c r="U394" s="540"/>
      <c r="V394" s="540"/>
    </row>
    <row r="395" spans="1:22" x14ac:dyDescent="0.25">
      <c r="A395" s="260" t="s">
        <v>272</v>
      </c>
      <c r="B395" s="538" t="s">
        <v>76</v>
      </c>
      <c r="C395" s="538"/>
      <c r="D395" s="538"/>
      <c r="E395" s="538"/>
      <c r="F395" s="538"/>
      <c r="G395" s="538"/>
      <c r="H395" s="538"/>
      <c r="I395" s="538"/>
      <c r="J395" s="538"/>
      <c r="K395" s="538"/>
      <c r="L395" s="538"/>
      <c r="M395" s="538"/>
      <c r="N395" s="538"/>
      <c r="O395" s="538"/>
      <c r="P395" s="538"/>
      <c r="Q395" s="538"/>
      <c r="R395" s="538"/>
      <c r="S395" s="538"/>
      <c r="T395" s="538"/>
      <c r="U395" s="538"/>
      <c r="V395" s="538"/>
    </row>
    <row r="396" spans="1:22" x14ac:dyDescent="0.25">
      <c r="A396" s="260" t="s">
        <v>273</v>
      </c>
      <c r="B396" s="526" t="s">
        <v>274</v>
      </c>
      <c r="C396" s="526"/>
      <c r="D396" s="526"/>
      <c r="E396" s="526"/>
      <c r="F396" s="526"/>
      <c r="G396" s="526"/>
      <c r="H396" s="526"/>
      <c r="I396" s="526"/>
      <c r="J396" s="526"/>
      <c r="K396" s="526"/>
      <c r="L396" s="526"/>
      <c r="M396" s="526"/>
      <c r="N396" s="526"/>
      <c r="O396" s="526"/>
      <c r="P396" s="526"/>
      <c r="Q396" s="526"/>
      <c r="R396" s="526"/>
      <c r="S396" s="526"/>
      <c r="T396" s="526"/>
      <c r="U396" s="526"/>
      <c r="V396" s="526"/>
    </row>
    <row r="397" spans="1:22" x14ac:dyDescent="0.25">
      <c r="A397" s="260" t="s">
        <v>30</v>
      </c>
      <c r="B397" s="540" t="s">
        <v>1127</v>
      </c>
      <c r="C397" s="540"/>
      <c r="D397" s="540"/>
      <c r="E397" s="540"/>
      <c r="F397" s="540"/>
      <c r="G397" s="540"/>
      <c r="H397" s="540"/>
      <c r="I397" s="540"/>
      <c r="J397" s="540"/>
      <c r="K397" s="540"/>
      <c r="L397" s="540"/>
      <c r="M397" s="540"/>
      <c r="N397" s="540"/>
      <c r="O397" s="540"/>
      <c r="P397" s="540"/>
      <c r="Q397" s="540"/>
      <c r="R397" s="540"/>
      <c r="S397" s="540"/>
      <c r="T397" s="540"/>
      <c r="U397" s="540"/>
      <c r="V397" s="540"/>
    </row>
    <row r="398" spans="1:22" x14ac:dyDescent="0.25">
      <c r="A398" s="260" t="s">
        <v>32</v>
      </c>
      <c r="B398" s="540" t="s">
        <v>276</v>
      </c>
      <c r="C398" s="540"/>
      <c r="D398" s="540"/>
      <c r="E398" s="540"/>
      <c r="F398" s="540"/>
      <c r="G398" s="540"/>
      <c r="H398" s="540"/>
      <c r="I398" s="540"/>
      <c r="J398" s="540"/>
      <c r="K398" s="540"/>
      <c r="L398" s="540"/>
      <c r="M398" s="540"/>
      <c r="N398" s="540"/>
      <c r="O398" s="540"/>
      <c r="P398" s="540"/>
      <c r="Q398" s="540"/>
      <c r="R398" s="540"/>
      <c r="S398" s="540"/>
      <c r="T398" s="540"/>
      <c r="U398" s="540"/>
      <c r="V398" s="540"/>
    </row>
    <row r="399" spans="1:22" x14ac:dyDescent="0.25">
      <c r="A399" s="260" t="s">
        <v>77</v>
      </c>
      <c r="B399" s="540" t="s">
        <v>277</v>
      </c>
      <c r="C399" s="540"/>
      <c r="D399" s="540"/>
      <c r="E399" s="540"/>
      <c r="F399" s="540"/>
      <c r="G399" s="540"/>
      <c r="H399" s="540"/>
      <c r="I399" s="540"/>
      <c r="J399" s="540"/>
      <c r="K399" s="540"/>
      <c r="L399" s="540"/>
      <c r="M399" s="540"/>
      <c r="N399" s="540"/>
      <c r="O399" s="540"/>
      <c r="P399" s="540"/>
      <c r="Q399" s="540"/>
      <c r="R399" s="540"/>
      <c r="S399" s="540"/>
      <c r="T399" s="540"/>
      <c r="U399" s="540"/>
      <c r="V399" s="540"/>
    </row>
    <row r="400" spans="1:22" x14ac:dyDescent="0.25">
      <c r="A400" s="260" t="s">
        <v>178</v>
      </c>
      <c r="B400" s="526" t="s">
        <v>127</v>
      </c>
      <c r="C400" s="526"/>
      <c r="D400" s="526"/>
      <c r="E400" s="526"/>
      <c r="F400" s="526"/>
      <c r="G400" s="526"/>
      <c r="H400" s="526"/>
      <c r="I400" s="526"/>
      <c r="J400" s="526"/>
      <c r="K400" s="526"/>
      <c r="L400" s="526"/>
      <c r="M400" s="526"/>
      <c r="N400" s="526"/>
      <c r="O400" s="526"/>
      <c r="P400" s="526"/>
      <c r="Q400" s="526"/>
      <c r="R400" s="526"/>
      <c r="S400" s="526"/>
      <c r="T400" s="526"/>
      <c r="U400" s="526"/>
      <c r="V400" s="526"/>
    </row>
    <row r="401" spans="1:22" x14ac:dyDescent="0.25">
      <c r="A401" s="260" t="s">
        <v>30</v>
      </c>
      <c r="B401" s="540" t="s">
        <v>275</v>
      </c>
      <c r="C401" s="540"/>
      <c r="D401" s="540"/>
      <c r="E401" s="540"/>
      <c r="F401" s="540"/>
      <c r="G401" s="540"/>
      <c r="H401" s="540"/>
      <c r="I401" s="540"/>
      <c r="J401" s="540"/>
      <c r="K401" s="540"/>
      <c r="L401" s="540"/>
      <c r="M401" s="540"/>
      <c r="N401" s="540"/>
      <c r="O401" s="540"/>
      <c r="P401" s="540"/>
      <c r="Q401" s="540"/>
      <c r="R401" s="540"/>
      <c r="S401" s="540"/>
      <c r="T401" s="540"/>
      <c r="U401" s="540"/>
      <c r="V401" s="540"/>
    </row>
    <row r="402" spans="1:22" x14ac:dyDescent="0.25">
      <c r="A402" s="154" t="s">
        <v>32</v>
      </c>
      <c r="B402" s="525" t="s">
        <v>361</v>
      </c>
      <c r="C402" s="525"/>
      <c r="D402" s="525"/>
      <c r="E402" s="525"/>
      <c r="F402" s="525"/>
      <c r="G402" s="525"/>
      <c r="H402" s="525"/>
      <c r="I402" s="525"/>
      <c r="J402" s="525"/>
      <c r="K402" s="525"/>
      <c r="L402" s="525"/>
      <c r="M402" s="525"/>
      <c r="N402" s="525"/>
      <c r="O402" s="525"/>
      <c r="P402" s="525"/>
      <c r="Q402" s="525"/>
      <c r="R402" s="525"/>
      <c r="S402" s="525"/>
      <c r="T402" s="525"/>
      <c r="U402" s="525"/>
      <c r="V402" s="525"/>
    </row>
    <row r="403" spans="1:22" x14ac:dyDescent="0.25">
      <c r="A403" s="153">
        <v>10.199999999999999</v>
      </c>
      <c r="B403" s="527" t="s">
        <v>368</v>
      </c>
      <c r="C403" s="527"/>
      <c r="D403" s="527"/>
      <c r="E403" s="527"/>
      <c r="F403" s="527"/>
      <c r="G403" s="527"/>
      <c r="H403" s="527"/>
      <c r="I403" s="527"/>
      <c r="J403" s="527"/>
      <c r="K403" s="527"/>
      <c r="L403" s="527"/>
      <c r="M403" s="527"/>
      <c r="N403" s="527"/>
      <c r="O403" s="527"/>
      <c r="P403" s="527"/>
      <c r="Q403" s="527"/>
      <c r="R403" s="527"/>
      <c r="S403" s="527"/>
      <c r="T403" s="527"/>
      <c r="U403" s="527"/>
      <c r="V403" s="527"/>
    </row>
    <row r="404" spans="1:22" ht="47.45" customHeight="1" x14ac:dyDescent="0.25">
      <c r="A404" s="123" t="s">
        <v>139</v>
      </c>
      <c r="B404" s="503" t="s">
        <v>212</v>
      </c>
      <c r="C404" s="503"/>
      <c r="D404" s="503"/>
      <c r="E404" s="258" t="s">
        <v>27</v>
      </c>
      <c r="F404" s="258" t="s">
        <v>57</v>
      </c>
      <c r="G404" s="258" t="s">
        <v>58</v>
      </c>
      <c r="H404" s="508" t="str">
        <f>E7</f>
        <v>Current/ Assessment/ Target Year (20.... 20....)</v>
      </c>
      <c r="I404" s="508"/>
      <c r="J404" s="508"/>
      <c r="K404" s="508"/>
      <c r="L404" s="508"/>
      <c r="M404" s="505" t="str">
        <f>M7</f>
        <v>Baseline Year/ Previous Year (20.... 20....)</v>
      </c>
      <c r="N404" s="506"/>
      <c r="O404" s="506"/>
      <c r="P404" s="506"/>
      <c r="Q404" s="506"/>
      <c r="R404" s="507"/>
      <c r="S404" s="508" t="s">
        <v>1043</v>
      </c>
      <c r="T404" s="508"/>
      <c r="U404" s="508" t="s">
        <v>259</v>
      </c>
      <c r="V404" s="508"/>
    </row>
    <row r="405" spans="1:22" x14ac:dyDescent="0.25">
      <c r="A405" s="153" t="s">
        <v>269</v>
      </c>
      <c r="B405" s="527" t="s">
        <v>365</v>
      </c>
      <c r="C405" s="527"/>
      <c r="D405" s="527"/>
      <c r="E405" s="527"/>
      <c r="F405" s="527"/>
      <c r="G405" s="527"/>
      <c r="H405" s="527"/>
      <c r="I405" s="527"/>
      <c r="J405" s="527"/>
      <c r="K405" s="527"/>
      <c r="L405" s="527"/>
      <c r="M405" s="527"/>
      <c r="N405" s="527"/>
      <c r="O405" s="527"/>
      <c r="P405" s="527"/>
      <c r="Q405" s="527"/>
      <c r="R405" s="527"/>
      <c r="S405" s="527"/>
      <c r="T405" s="527"/>
      <c r="U405" s="527"/>
      <c r="V405" s="527"/>
    </row>
    <row r="406" spans="1:22" x14ac:dyDescent="0.25">
      <c r="A406" s="258" t="s">
        <v>30</v>
      </c>
      <c r="B406" s="144" t="s">
        <v>354</v>
      </c>
      <c r="C406" s="145"/>
      <c r="D406" s="146"/>
      <c r="E406" s="263" t="s">
        <v>62</v>
      </c>
      <c r="F406" s="147"/>
      <c r="G406" s="358"/>
      <c r="H406" s="583"/>
      <c r="I406" s="583"/>
      <c r="J406" s="583"/>
      <c r="K406" s="583"/>
      <c r="L406" s="583"/>
      <c r="M406" s="498"/>
      <c r="N406" s="499"/>
      <c r="O406" s="499"/>
      <c r="P406" s="499"/>
      <c r="Q406" s="499"/>
      <c r="R406" s="500"/>
      <c r="S406" s="537">
        <f>M406</f>
        <v>0</v>
      </c>
      <c r="T406" s="537"/>
      <c r="U406" s="582"/>
      <c r="V406" s="582"/>
    </row>
    <row r="407" spans="1:22" x14ac:dyDescent="0.25">
      <c r="A407" s="258" t="s">
        <v>77</v>
      </c>
      <c r="B407" s="144" t="s">
        <v>355</v>
      </c>
      <c r="C407" s="145"/>
      <c r="D407" s="146"/>
      <c r="E407" s="263" t="s">
        <v>62</v>
      </c>
      <c r="F407" s="147"/>
      <c r="G407" s="358"/>
      <c r="H407" s="588"/>
      <c r="I407" s="589"/>
      <c r="J407" s="589"/>
      <c r="K407" s="589"/>
      <c r="L407" s="590"/>
      <c r="M407" s="498"/>
      <c r="N407" s="499"/>
      <c r="O407" s="499"/>
      <c r="P407" s="499"/>
      <c r="Q407" s="499"/>
      <c r="R407" s="500"/>
      <c r="S407" s="537">
        <f t="shared" ref="S407:S416" si="46">M407</f>
        <v>0</v>
      </c>
      <c r="T407" s="537"/>
      <c r="U407" s="582"/>
      <c r="V407" s="582"/>
    </row>
    <row r="408" spans="1:22" ht="13.9" customHeight="1" x14ac:dyDescent="0.25">
      <c r="A408" s="258" t="s">
        <v>262</v>
      </c>
      <c r="B408" s="144" t="s">
        <v>356</v>
      </c>
      <c r="C408" s="145"/>
      <c r="D408" s="146"/>
      <c r="E408" s="263" t="s">
        <v>62</v>
      </c>
      <c r="F408" s="147"/>
      <c r="G408" s="358"/>
      <c r="H408" s="588"/>
      <c r="I408" s="589"/>
      <c r="J408" s="589"/>
      <c r="K408" s="589"/>
      <c r="L408" s="590"/>
      <c r="M408" s="498"/>
      <c r="N408" s="499"/>
      <c r="O408" s="499"/>
      <c r="P408" s="499"/>
      <c r="Q408" s="499"/>
      <c r="R408" s="500"/>
      <c r="S408" s="537">
        <f t="shared" si="46"/>
        <v>0</v>
      </c>
      <c r="T408" s="537"/>
      <c r="U408" s="582"/>
      <c r="V408" s="582"/>
    </row>
    <row r="409" spans="1:22" ht="13.9" customHeight="1" x14ac:dyDescent="0.25">
      <c r="A409" s="258" t="s">
        <v>38</v>
      </c>
      <c r="B409" s="144" t="s">
        <v>360</v>
      </c>
      <c r="C409" s="145"/>
      <c r="D409" s="146"/>
      <c r="E409" s="263" t="s">
        <v>62</v>
      </c>
      <c r="F409" s="147"/>
      <c r="G409" s="358"/>
      <c r="H409" s="588"/>
      <c r="I409" s="589"/>
      <c r="J409" s="589"/>
      <c r="K409" s="589"/>
      <c r="L409" s="590"/>
      <c r="M409" s="498"/>
      <c r="N409" s="499"/>
      <c r="O409" s="499"/>
      <c r="P409" s="499"/>
      <c r="Q409" s="499"/>
      <c r="R409" s="500"/>
      <c r="S409" s="537">
        <f t="shared" si="46"/>
        <v>0</v>
      </c>
      <c r="T409" s="537"/>
      <c r="U409" s="582"/>
      <c r="V409" s="582"/>
    </row>
    <row r="410" spans="1:22" ht="13.9" customHeight="1" x14ac:dyDescent="0.25">
      <c r="A410" s="258" t="s">
        <v>40</v>
      </c>
      <c r="B410" s="144" t="s">
        <v>72</v>
      </c>
      <c r="C410" s="145"/>
      <c r="D410" s="146"/>
      <c r="E410" s="263" t="s">
        <v>62</v>
      </c>
      <c r="F410" s="147"/>
      <c r="G410" s="358"/>
      <c r="H410" s="588"/>
      <c r="I410" s="589"/>
      <c r="J410" s="589"/>
      <c r="K410" s="589"/>
      <c r="L410" s="590"/>
      <c r="M410" s="498"/>
      <c r="N410" s="499"/>
      <c r="O410" s="499"/>
      <c r="P410" s="499"/>
      <c r="Q410" s="499"/>
      <c r="R410" s="500"/>
      <c r="S410" s="537">
        <f t="shared" si="46"/>
        <v>0</v>
      </c>
      <c r="T410" s="537"/>
      <c r="U410" s="582"/>
      <c r="V410" s="582"/>
    </row>
    <row r="411" spans="1:22" ht="13.9" customHeight="1" x14ac:dyDescent="0.25">
      <c r="A411" s="258" t="s">
        <v>42</v>
      </c>
      <c r="B411" s="144" t="s">
        <v>73</v>
      </c>
      <c r="C411" s="145"/>
      <c r="D411" s="146"/>
      <c r="E411" s="263" t="s">
        <v>62</v>
      </c>
      <c r="F411" s="147"/>
      <c r="G411" s="358"/>
      <c r="H411" s="588"/>
      <c r="I411" s="589"/>
      <c r="J411" s="589"/>
      <c r="K411" s="589"/>
      <c r="L411" s="590"/>
      <c r="M411" s="498"/>
      <c r="N411" s="499"/>
      <c r="O411" s="499"/>
      <c r="P411" s="499"/>
      <c r="Q411" s="499"/>
      <c r="R411" s="500"/>
      <c r="S411" s="537">
        <f t="shared" si="46"/>
        <v>0</v>
      </c>
      <c r="T411" s="537"/>
      <c r="U411" s="582"/>
      <c r="V411" s="582"/>
    </row>
    <row r="412" spans="1:22" ht="13.9" customHeight="1" x14ac:dyDescent="0.25">
      <c r="A412" s="258" t="s">
        <v>44</v>
      </c>
      <c r="B412" s="144" t="s">
        <v>351</v>
      </c>
      <c r="C412" s="145"/>
      <c r="D412" s="146"/>
      <c r="E412" s="263" t="s">
        <v>353</v>
      </c>
      <c r="F412" s="147"/>
      <c r="G412" s="358"/>
      <c r="H412" s="583"/>
      <c r="I412" s="583"/>
      <c r="J412" s="583"/>
      <c r="K412" s="583"/>
      <c r="L412" s="583"/>
      <c r="M412" s="498"/>
      <c r="N412" s="499"/>
      <c r="O412" s="499"/>
      <c r="P412" s="499"/>
      <c r="Q412" s="499"/>
      <c r="R412" s="500"/>
      <c r="S412" s="537">
        <f t="shared" si="46"/>
        <v>0</v>
      </c>
      <c r="T412" s="537"/>
      <c r="U412" s="582"/>
      <c r="V412" s="582"/>
    </row>
    <row r="413" spans="1:22" ht="13.9" customHeight="1" x14ac:dyDescent="0.25">
      <c r="A413" s="258" t="s">
        <v>46</v>
      </c>
      <c r="B413" s="144" t="s">
        <v>352</v>
      </c>
      <c r="C413" s="145"/>
      <c r="D413" s="146"/>
      <c r="E413" s="263" t="s">
        <v>353</v>
      </c>
      <c r="F413" s="147"/>
      <c r="G413" s="358"/>
      <c r="H413" s="583"/>
      <c r="I413" s="583"/>
      <c r="J413" s="583"/>
      <c r="K413" s="583"/>
      <c r="L413" s="583"/>
      <c r="M413" s="498"/>
      <c r="N413" s="499"/>
      <c r="O413" s="499"/>
      <c r="P413" s="499"/>
      <c r="Q413" s="499"/>
      <c r="R413" s="500"/>
      <c r="S413" s="537">
        <f t="shared" si="46"/>
        <v>0</v>
      </c>
      <c r="T413" s="537"/>
      <c r="U413" s="582"/>
      <c r="V413" s="582"/>
    </row>
    <row r="414" spans="1:22" ht="13.9" customHeight="1" x14ac:dyDescent="0.25">
      <c r="A414" s="258" t="s">
        <v>48</v>
      </c>
      <c r="B414" s="144" t="s">
        <v>357</v>
      </c>
      <c r="C414" s="145"/>
      <c r="D414" s="146"/>
      <c r="E414" s="263" t="s">
        <v>358</v>
      </c>
      <c r="F414" s="147"/>
      <c r="G414" s="358"/>
      <c r="H414" s="583"/>
      <c r="I414" s="583"/>
      <c r="J414" s="583"/>
      <c r="K414" s="583"/>
      <c r="L414" s="583"/>
      <c r="M414" s="498"/>
      <c r="N414" s="499"/>
      <c r="O414" s="499"/>
      <c r="P414" s="499"/>
      <c r="Q414" s="499"/>
      <c r="R414" s="500"/>
      <c r="S414" s="537">
        <f t="shared" si="46"/>
        <v>0</v>
      </c>
      <c r="T414" s="537"/>
      <c r="U414" s="582"/>
      <c r="V414" s="582"/>
    </row>
    <row r="415" spans="1:22" ht="13.9" customHeight="1" x14ac:dyDescent="0.25">
      <c r="A415" s="258" t="s">
        <v>278</v>
      </c>
      <c r="B415" s="144" t="s">
        <v>68</v>
      </c>
      <c r="C415" s="145"/>
      <c r="D415" s="146"/>
      <c r="E415" s="263" t="s">
        <v>122</v>
      </c>
      <c r="F415" s="147"/>
      <c r="G415" s="358"/>
      <c r="H415" s="583"/>
      <c r="I415" s="583"/>
      <c r="J415" s="583"/>
      <c r="K415" s="583"/>
      <c r="L415" s="583"/>
      <c r="M415" s="498"/>
      <c r="N415" s="499"/>
      <c r="O415" s="499"/>
      <c r="P415" s="499"/>
      <c r="Q415" s="499"/>
      <c r="R415" s="500"/>
      <c r="S415" s="537">
        <f t="shared" si="46"/>
        <v>0</v>
      </c>
      <c r="T415" s="537"/>
      <c r="U415" s="582"/>
      <c r="V415" s="582"/>
    </row>
    <row r="416" spans="1:22" ht="13.9" customHeight="1" x14ac:dyDescent="0.25">
      <c r="A416" s="258" t="s">
        <v>279</v>
      </c>
      <c r="B416" s="144" t="s">
        <v>333</v>
      </c>
      <c r="C416" s="145"/>
      <c r="D416" s="146"/>
      <c r="E416" s="263" t="s">
        <v>122</v>
      </c>
      <c r="F416" s="147"/>
      <c r="G416" s="358"/>
      <c r="H416" s="583"/>
      <c r="I416" s="583"/>
      <c r="J416" s="583"/>
      <c r="K416" s="583"/>
      <c r="L416" s="583"/>
      <c r="M416" s="498"/>
      <c r="N416" s="499"/>
      <c r="O416" s="499"/>
      <c r="P416" s="499"/>
      <c r="Q416" s="499"/>
      <c r="R416" s="500"/>
      <c r="S416" s="537">
        <f t="shared" si="46"/>
        <v>0</v>
      </c>
      <c r="T416" s="537"/>
      <c r="U416" s="582"/>
      <c r="V416" s="582"/>
    </row>
    <row r="417" spans="1:22" x14ac:dyDescent="0.25">
      <c r="A417" s="153" t="s">
        <v>366</v>
      </c>
      <c r="B417" s="591" t="s">
        <v>363</v>
      </c>
      <c r="C417" s="591"/>
      <c r="D417" s="591"/>
      <c r="E417" s="591"/>
      <c r="F417" s="591"/>
      <c r="G417" s="591"/>
      <c r="H417" s="591"/>
      <c r="I417" s="591"/>
      <c r="J417" s="591"/>
      <c r="K417" s="591"/>
      <c r="L417" s="591"/>
      <c r="M417" s="591"/>
      <c r="N417" s="591"/>
      <c r="O417" s="591"/>
      <c r="P417" s="591"/>
      <c r="Q417" s="591"/>
      <c r="R417" s="591"/>
      <c r="S417" s="591"/>
      <c r="T417" s="591"/>
      <c r="U417" s="591"/>
      <c r="V417" s="591"/>
    </row>
    <row r="418" spans="1:22" ht="13.9" customHeight="1" x14ac:dyDescent="0.25">
      <c r="A418" s="258" t="s">
        <v>30</v>
      </c>
      <c r="B418" s="592" t="s">
        <v>68</v>
      </c>
      <c r="C418" s="592"/>
      <c r="D418" s="592"/>
      <c r="E418" s="263" t="s">
        <v>768</v>
      </c>
      <c r="F418" s="147"/>
      <c r="G418" s="358"/>
      <c r="H418" s="583"/>
      <c r="I418" s="583"/>
      <c r="J418" s="583"/>
      <c r="K418" s="583"/>
      <c r="L418" s="583"/>
      <c r="M418" s="498"/>
      <c r="N418" s="499"/>
      <c r="O418" s="499"/>
      <c r="P418" s="499"/>
      <c r="Q418" s="499"/>
      <c r="R418" s="500"/>
      <c r="S418" s="537">
        <f>M418</f>
        <v>0</v>
      </c>
      <c r="T418" s="537"/>
      <c r="U418" s="582"/>
      <c r="V418" s="582"/>
    </row>
    <row r="419" spans="1:22" ht="13.9" customHeight="1" x14ac:dyDescent="0.25">
      <c r="A419" s="258" t="s">
        <v>32</v>
      </c>
      <c r="B419" s="592" t="s">
        <v>333</v>
      </c>
      <c r="C419" s="592"/>
      <c r="D419" s="592"/>
      <c r="E419" s="263" t="s">
        <v>768</v>
      </c>
      <c r="F419" s="147"/>
      <c r="G419" s="358"/>
      <c r="H419" s="583"/>
      <c r="I419" s="583"/>
      <c r="J419" s="583"/>
      <c r="K419" s="583"/>
      <c r="L419" s="583"/>
      <c r="M419" s="498"/>
      <c r="N419" s="499"/>
      <c r="O419" s="499"/>
      <c r="P419" s="499"/>
      <c r="Q419" s="499"/>
      <c r="R419" s="500"/>
      <c r="S419" s="537">
        <f>M419</f>
        <v>0</v>
      </c>
      <c r="T419" s="537"/>
      <c r="U419" s="582"/>
      <c r="V419" s="582"/>
    </row>
    <row r="420" spans="1:22" x14ac:dyDescent="0.25">
      <c r="A420" s="153" t="s">
        <v>367</v>
      </c>
      <c r="B420" s="591" t="s">
        <v>364</v>
      </c>
      <c r="C420" s="591"/>
      <c r="D420" s="591"/>
      <c r="E420" s="591"/>
      <c r="F420" s="591"/>
      <c r="G420" s="591"/>
      <c r="H420" s="591"/>
      <c r="I420" s="591"/>
      <c r="J420" s="591"/>
      <c r="K420" s="591"/>
      <c r="L420" s="591"/>
      <c r="M420" s="591"/>
      <c r="N420" s="591"/>
      <c r="O420" s="591"/>
      <c r="P420" s="591"/>
      <c r="Q420" s="591"/>
      <c r="R420" s="591"/>
      <c r="S420" s="591"/>
      <c r="T420" s="591"/>
      <c r="U420" s="591"/>
      <c r="V420" s="591"/>
    </row>
    <row r="421" spans="1:22" ht="13.9" customHeight="1" x14ac:dyDescent="0.25">
      <c r="A421" s="258" t="s">
        <v>30</v>
      </c>
      <c r="B421" s="592" t="s">
        <v>68</v>
      </c>
      <c r="C421" s="592"/>
      <c r="D421" s="592"/>
      <c r="E421" s="263" t="s">
        <v>768</v>
      </c>
      <c r="F421" s="147"/>
      <c r="G421" s="358"/>
      <c r="H421" s="583"/>
      <c r="I421" s="583"/>
      <c r="J421" s="583"/>
      <c r="K421" s="583"/>
      <c r="L421" s="583"/>
      <c r="M421" s="498"/>
      <c r="N421" s="499"/>
      <c r="O421" s="499"/>
      <c r="P421" s="499"/>
      <c r="Q421" s="499"/>
      <c r="R421" s="500"/>
      <c r="S421" s="537">
        <f>M421</f>
        <v>0</v>
      </c>
      <c r="T421" s="537"/>
      <c r="U421" s="582"/>
      <c r="V421" s="582"/>
    </row>
    <row r="422" spans="1:22" ht="13.9" customHeight="1" x14ac:dyDescent="0.25">
      <c r="A422" s="260"/>
      <c r="B422" s="538"/>
      <c r="C422" s="538"/>
      <c r="D422" s="538"/>
      <c r="E422" s="239"/>
      <c r="F422" s="147"/>
      <c r="G422" s="358"/>
      <c r="H422" s="583"/>
      <c r="I422" s="583"/>
      <c r="J422" s="583"/>
      <c r="K422" s="583"/>
      <c r="L422" s="583"/>
      <c r="M422" s="498"/>
      <c r="N422" s="499"/>
      <c r="O422" s="499"/>
      <c r="P422" s="499"/>
      <c r="Q422" s="499"/>
      <c r="R422" s="500"/>
      <c r="S422" s="537">
        <f>M422</f>
        <v>0</v>
      </c>
      <c r="T422" s="537"/>
      <c r="U422" s="582"/>
      <c r="V422" s="582"/>
    </row>
    <row r="423" spans="1:22" x14ac:dyDescent="0.25">
      <c r="A423" s="260" t="s">
        <v>366</v>
      </c>
      <c r="B423" s="526" t="s">
        <v>116</v>
      </c>
      <c r="C423" s="526"/>
      <c r="D423" s="526"/>
      <c r="E423" s="526"/>
      <c r="F423" s="526"/>
      <c r="G423" s="526"/>
      <c r="H423" s="526"/>
      <c r="I423" s="526"/>
      <c r="J423" s="526"/>
      <c r="K423" s="526"/>
      <c r="L423" s="526"/>
      <c r="M423" s="526"/>
      <c r="N423" s="526"/>
      <c r="O423" s="526"/>
      <c r="P423" s="526"/>
      <c r="Q423" s="526"/>
      <c r="R423" s="526"/>
      <c r="S423" s="526"/>
      <c r="T423" s="526"/>
      <c r="U423" s="526"/>
      <c r="V423" s="526"/>
    </row>
    <row r="424" spans="1:22" x14ac:dyDescent="0.25">
      <c r="A424" s="260" t="s">
        <v>30</v>
      </c>
      <c r="B424" s="540" t="s">
        <v>270</v>
      </c>
      <c r="C424" s="540"/>
      <c r="D424" s="540"/>
      <c r="E424" s="540"/>
      <c r="F424" s="540"/>
      <c r="G424" s="540"/>
      <c r="H424" s="540"/>
      <c r="I424" s="540"/>
      <c r="J424" s="540"/>
      <c r="K424" s="540"/>
      <c r="L424" s="540"/>
      <c r="M424" s="540"/>
      <c r="N424" s="540"/>
      <c r="O424" s="540"/>
      <c r="P424" s="540"/>
      <c r="Q424" s="540"/>
      <c r="R424" s="540"/>
      <c r="S424" s="540"/>
      <c r="T424" s="540"/>
      <c r="U424" s="540"/>
      <c r="V424" s="540"/>
    </row>
    <row r="425" spans="1:22" x14ac:dyDescent="0.25">
      <c r="A425" s="260" t="s">
        <v>32</v>
      </c>
      <c r="B425" s="524" t="s">
        <v>334</v>
      </c>
      <c r="C425" s="524"/>
      <c r="D425" s="524"/>
      <c r="E425" s="524"/>
      <c r="F425" s="524"/>
      <c r="G425" s="524"/>
      <c r="H425" s="524"/>
      <c r="I425" s="524"/>
      <c r="J425" s="524"/>
      <c r="K425" s="524"/>
      <c r="L425" s="524"/>
      <c r="M425" s="524"/>
      <c r="N425" s="524"/>
      <c r="O425" s="524"/>
      <c r="P425" s="524"/>
      <c r="Q425" s="524"/>
      <c r="R425" s="524"/>
      <c r="S425" s="524"/>
      <c r="T425" s="524"/>
      <c r="U425" s="524"/>
      <c r="V425" s="524"/>
    </row>
    <row r="426" spans="1:22" x14ac:dyDescent="0.25">
      <c r="A426" s="260" t="s">
        <v>77</v>
      </c>
      <c r="B426" s="524" t="s">
        <v>891</v>
      </c>
      <c r="C426" s="524"/>
      <c r="D426" s="524"/>
      <c r="E426" s="524"/>
      <c r="F426" s="524"/>
      <c r="G426" s="524"/>
      <c r="H426" s="524"/>
      <c r="I426" s="524"/>
      <c r="J426" s="524"/>
      <c r="K426" s="524"/>
      <c r="L426" s="524"/>
      <c r="M426" s="524"/>
      <c r="N426" s="524"/>
      <c r="O426" s="524"/>
      <c r="P426" s="524"/>
      <c r="Q426" s="524"/>
      <c r="R426" s="524"/>
      <c r="S426" s="524"/>
      <c r="T426" s="524"/>
      <c r="U426" s="524"/>
      <c r="V426" s="524"/>
    </row>
    <row r="427" spans="1:22" x14ac:dyDescent="0.25">
      <c r="A427" s="260" t="s">
        <v>262</v>
      </c>
      <c r="B427" s="524" t="s">
        <v>362</v>
      </c>
      <c r="C427" s="524"/>
      <c r="D427" s="524"/>
      <c r="E427" s="524"/>
      <c r="F427" s="524"/>
      <c r="G427" s="524"/>
      <c r="H427" s="524"/>
      <c r="I427" s="524"/>
      <c r="J427" s="524"/>
      <c r="K427" s="524"/>
      <c r="L427" s="524"/>
      <c r="M427" s="524"/>
      <c r="N427" s="524"/>
      <c r="O427" s="524"/>
      <c r="P427" s="524"/>
      <c r="Q427" s="524"/>
      <c r="R427" s="524"/>
      <c r="S427" s="524"/>
      <c r="T427" s="524"/>
      <c r="U427" s="524"/>
      <c r="V427" s="524"/>
    </row>
    <row r="428" spans="1:22" s="149" customFormat="1" ht="15.75" x14ac:dyDescent="0.25">
      <c r="A428" s="148">
        <v>11</v>
      </c>
      <c r="B428" s="611" t="s">
        <v>1139</v>
      </c>
      <c r="C428" s="611"/>
      <c r="D428" s="611"/>
      <c r="E428" s="611"/>
      <c r="F428" s="611"/>
      <c r="G428" s="611"/>
      <c r="H428" s="611"/>
      <c r="I428" s="611"/>
      <c r="J428" s="611"/>
      <c r="K428" s="611"/>
      <c r="L428" s="611"/>
      <c r="M428" s="611"/>
      <c r="N428" s="611"/>
      <c r="O428" s="611"/>
      <c r="P428" s="611"/>
      <c r="Q428" s="611"/>
      <c r="R428" s="611"/>
      <c r="S428" s="611"/>
      <c r="T428" s="611"/>
      <c r="U428" s="611"/>
      <c r="V428" s="611"/>
    </row>
    <row r="429" spans="1:22" ht="30.6" customHeight="1" x14ac:dyDescent="0.25">
      <c r="A429" s="258" t="s">
        <v>139</v>
      </c>
      <c r="B429" s="508" t="s">
        <v>128</v>
      </c>
      <c r="C429" s="508"/>
      <c r="D429" s="508"/>
      <c r="E429" s="258" t="s">
        <v>27</v>
      </c>
      <c r="F429" s="508" t="str">
        <f>E7</f>
        <v>Current/ Assessment/ Target Year (20.... 20....)</v>
      </c>
      <c r="G429" s="508"/>
      <c r="H429" s="508"/>
      <c r="I429" s="508"/>
      <c r="J429" s="508"/>
      <c r="K429" s="508"/>
      <c r="L429" s="508"/>
      <c r="M429" s="505" t="str">
        <f>M7</f>
        <v>Baseline Year/ Previous Year (20.... 20....)</v>
      </c>
      <c r="N429" s="506"/>
      <c r="O429" s="506"/>
      <c r="P429" s="506"/>
      <c r="Q429" s="506"/>
      <c r="R429" s="507"/>
      <c r="S429" s="508" t="s">
        <v>1043</v>
      </c>
      <c r="T429" s="508"/>
      <c r="U429" s="508" t="s">
        <v>259</v>
      </c>
      <c r="V429" s="508"/>
    </row>
    <row r="430" spans="1:22" x14ac:dyDescent="0.25">
      <c r="A430" s="258">
        <v>11.1</v>
      </c>
      <c r="B430" s="503" t="s">
        <v>78</v>
      </c>
      <c r="C430" s="503"/>
      <c r="D430" s="503"/>
      <c r="E430" s="258"/>
      <c r="F430" s="508"/>
      <c r="G430" s="508"/>
      <c r="H430" s="508"/>
      <c r="I430" s="508"/>
      <c r="J430" s="508"/>
      <c r="K430" s="508"/>
      <c r="L430" s="508"/>
      <c r="M430" s="498"/>
      <c r="N430" s="499"/>
      <c r="O430" s="499"/>
      <c r="P430" s="499"/>
      <c r="Q430" s="499"/>
      <c r="R430" s="500"/>
      <c r="S430" s="508"/>
      <c r="T430" s="508"/>
      <c r="U430" s="575"/>
      <c r="V430" s="575"/>
    </row>
    <row r="431" spans="1:22" x14ac:dyDescent="0.25">
      <c r="A431" s="258" t="s">
        <v>4</v>
      </c>
      <c r="B431" s="503" t="s">
        <v>1128</v>
      </c>
      <c r="C431" s="503"/>
      <c r="D431" s="503"/>
      <c r="E431" s="258"/>
      <c r="F431" s="536"/>
      <c r="G431" s="536"/>
      <c r="H431" s="536"/>
      <c r="I431" s="536"/>
      <c r="J431" s="536"/>
      <c r="K431" s="536"/>
      <c r="L431" s="536"/>
      <c r="M431" s="498"/>
      <c r="N431" s="499"/>
      <c r="O431" s="499"/>
      <c r="P431" s="499"/>
      <c r="Q431" s="499"/>
      <c r="R431" s="500"/>
      <c r="S431" s="508"/>
      <c r="T431" s="508"/>
      <c r="U431" s="575"/>
      <c r="V431" s="575"/>
    </row>
    <row r="432" spans="1:22" ht="13.9" customHeight="1" x14ac:dyDescent="0.25">
      <c r="A432" s="258" t="s">
        <v>30</v>
      </c>
      <c r="B432" s="504" t="s">
        <v>316</v>
      </c>
      <c r="C432" s="504"/>
      <c r="D432" s="504"/>
      <c r="E432" s="152" t="s">
        <v>315</v>
      </c>
      <c r="F432" s="497"/>
      <c r="G432" s="497"/>
      <c r="H432" s="497"/>
      <c r="I432" s="497"/>
      <c r="J432" s="497"/>
      <c r="K432" s="497"/>
      <c r="L432" s="497"/>
      <c r="M432" s="498"/>
      <c r="N432" s="499"/>
      <c r="O432" s="499"/>
      <c r="P432" s="499"/>
      <c r="Q432" s="499"/>
      <c r="R432" s="500"/>
      <c r="S432" s="537">
        <f>M432</f>
        <v>0</v>
      </c>
      <c r="T432" s="537"/>
      <c r="U432" s="501"/>
      <c r="V432" s="501"/>
    </row>
    <row r="433" spans="1:22" ht="13.9" customHeight="1" x14ac:dyDescent="0.25">
      <c r="A433" s="258" t="s">
        <v>32</v>
      </c>
      <c r="B433" s="547" t="s">
        <v>1134</v>
      </c>
      <c r="C433" s="548"/>
      <c r="D433" s="549"/>
      <c r="E433" s="152" t="s">
        <v>768</v>
      </c>
      <c r="F433" s="528"/>
      <c r="G433" s="558"/>
      <c r="H433" s="558"/>
      <c r="I433" s="558"/>
      <c r="J433" s="558"/>
      <c r="K433" s="558"/>
      <c r="L433" s="529"/>
      <c r="M433" s="355"/>
      <c r="N433" s="356"/>
      <c r="O433" s="356"/>
      <c r="P433" s="356"/>
      <c r="Q433" s="356"/>
      <c r="R433" s="357"/>
      <c r="S433" s="584"/>
      <c r="T433" s="585"/>
      <c r="U433" s="521"/>
      <c r="V433" s="523"/>
    </row>
    <row r="434" spans="1:22" ht="13.9" customHeight="1" x14ac:dyDescent="0.25">
      <c r="A434" s="258" t="s">
        <v>77</v>
      </c>
      <c r="B434" s="547" t="s">
        <v>1129</v>
      </c>
      <c r="C434" s="548"/>
      <c r="D434" s="549"/>
      <c r="E434" s="152" t="s">
        <v>62</v>
      </c>
      <c r="F434" s="528"/>
      <c r="G434" s="558"/>
      <c r="H434" s="558"/>
      <c r="I434" s="558"/>
      <c r="J434" s="558"/>
      <c r="K434" s="558"/>
      <c r="L434" s="529"/>
      <c r="M434" s="355"/>
      <c r="N434" s="356"/>
      <c r="O434" s="356"/>
      <c r="P434" s="356"/>
      <c r="Q434" s="356"/>
      <c r="R434" s="357"/>
      <c r="S434" s="584"/>
      <c r="T434" s="585"/>
      <c r="U434" s="521"/>
      <c r="V434" s="523"/>
    </row>
    <row r="435" spans="1:22" x14ac:dyDescent="0.25">
      <c r="A435" s="258" t="s">
        <v>262</v>
      </c>
      <c r="B435" s="547" t="s">
        <v>1133</v>
      </c>
      <c r="C435" s="548"/>
      <c r="D435" s="549"/>
      <c r="E435" s="152" t="s">
        <v>100</v>
      </c>
      <c r="F435" s="528"/>
      <c r="G435" s="558"/>
      <c r="H435" s="558"/>
      <c r="I435" s="558"/>
      <c r="J435" s="558"/>
      <c r="K435" s="558"/>
      <c r="L435" s="529"/>
      <c r="M435" s="498"/>
      <c r="N435" s="499"/>
      <c r="O435" s="499"/>
      <c r="P435" s="499"/>
      <c r="Q435" s="499"/>
      <c r="R435" s="500"/>
      <c r="S435" s="584">
        <f t="shared" ref="S435:S495" si="47">M435</f>
        <v>0</v>
      </c>
      <c r="T435" s="585"/>
      <c r="U435" s="521"/>
      <c r="V435" s="523"/>
    </row>
    <row r="436" spans="1:22" ht="13.9" customHeight="1" x14ac:dyDescent="0.25">
      <c r="A436" s="258" t="s">
        <v>38</v>
      </c>
      <c r="B436" s="547" t="s">
        <v>1196</v>
      </c>
      <c r="C436" s="548"/>
      <c r="D436" s="549"/>
      <c r="E436" s="152" t="s">
        <v>96</v>
      </c>
      <c r="F436" s="528"/>
      <c r="G436" s="558"/>
      <c r="H436" s="558"/>
      <c r="I436" s="558"/>
      <c r="J436" s="558"/>
      <c r="K436" s="558"/>
      <c r="L436" s="529"/>
      <c r="M436" s="355"/>
      <c r="N436" s="356"/>
      <c r="O436" s="356"/>
      <c r="P436" s="356"/>
      <c r="Q436" s="356"/>
      <c r="R436" s="357"/>
      <c r="S436" s="584"/>
      <c r="T436" s="585"/>
      <c r="U436" s="521"/>
      <c r="V436" s="523"/>
    </row>
    <row r="437" spans="1:22" ht="13.9" customHeight="1" x14ac:dyDescent="0.25">
      <c r="A437" s="258" t="s">
        <v>40</v>
      </c>
      <c r="B437" s="547" t="s">
        <v>1197</v>
      </c>
      <c r="C437" s="548"/>
      <c r="D437" s="549"/>
      <c r="E437" s="152" t="s">
        <v>96</v>
      </c>
      <c r="F437" s="528"/>
      <c r="G437" s="558"/>
      <c r="H437" s="558"/>
      <c r="I437" s="558"/>
      <c r="J437" s="558"/>
      <c r="K437" s="558"/>
      <c r="L437" s="529"/>
      <c r="M437" s="355"/>
      <c r="N437" s="356"/>
      <c r="O437" s="356"/>
      <c r="P437" s="356"/>
      <c r="Q437" s="356"/>
      <c r="R437" s="357"/>
      <c r="S437" s="584"/>
      <c r="T437" s="585"/>
      <c r="U437" s="521"/>
      <c r="V437" s="523"/>
    </row>
    <row r="438" spans="1:22" ht="13.9" customHeight="1" x14ac:dyDescent="0.25">
      <c r="A438" s="258" t="s">
        <v>42</v>
      </c>
      <c r="B438" s="547" t="s">
        <v>1132</v>
      </c>
      <c r="C438" s="548"/>
      <c r="D438" s="549"/>
      <c r="E438" s="152" t="s">
        <v>96</v>
      </c>
      <c r="F438" s="528"/>
      <c r="G438" s="558"/>
      <c r="H438" s="558"/>
      <c r="I438" s="558"/>
      <c r="J438" s="558"/>
      <c r="K438" s="558"/>
      <c r="L438" s="529"/>
      <c r="M438" s="355"/>
      <c r="N438" s="356"/>
      <c r="O438" s="356"/>
      <c r="P438" s="356"/>
      <c r="Q438" s="356"/>
      <c r="R438" s="357"/>
      <c r="S438" s="584"/>
      <c r="T438" s="585"/>
      <c r="U438" s="521"/>
      <c r="V438" s="523"/>
    </row>
    <row r="439" spans="1:22" ht="13.9" customHeight="1" x14ac:dyDescent="0.25">
      <c r="A439" s="258" t="s">
        <v>44</v>
      </c>
      <c r="B439" s="504" t="s">
        <v>101</v>
      </c>
      <c r="C439" s="504"/>
      <c r="D439" s="504"/>
      <c r="E439" s="152" t="s">
        <v>96</v>
      </c>
      <c r="F439" s="497"/>
      <c r="G439" s="497"/>
      <c r="H439" s="497"/>
      <c r="I439" s="497"/>
      <c r="J439" s="497"/>
      <c r="K439" s="497"/>
      <c r="L439" s="497"/>
      <c r="M439" s="498"/>
      <c r="N439" s="499"/>
      <c r="O439" s="499"/>
      <c r="P439" s="499"/>
      <c r="Q439" s="499"/>
      <c r="R439" s="500"/>
      <c r="S439" s="537">
        <f t="shared" si="47"/>
        <v>0</v>
      </c>
      <c r="T439" s="537"/>
      <c r="U439" s="501"/>
      <c r="V439" s="501"/>
    </row>
    <row r="440" spans="1:22" ht="13.9" customHeight="1" x14ac:dyDescent="0.25">
      <c r="A440" s="258" t="s">
        <v>46</v>
      </c>
      <c r="B440" s="504" t="s">
        <v>97</v>
      </c>
      <c r="C440" s="504"/>
      <c r="D440" s="504"/>
      <c r="E440" s="152" t="s">
        <v>98</v>
      </c>
      <c r="F440" s="497"/>
      <c r="G440" s="497"/>
      <c r="H440" s="497"/>
      <c r="I440" s="497"/>
      <c r="J440" s="497"/>
      <c r="K440" s="497"/>
      <c r="L440" s="497"/>
      <c r="M440" s="498"/>
      <c r="N440" s="499"/>
      <c r="O440" s="499"/>
      <c r="P440" s="499"/>
      <c r="Q440" s="499"/>
      <c r="R440" s="500"/>
      <c r="S440" s="537">
        <f t="shared" si="47"/>
        <v>0</v>
      </c>
      <c r="T440" s="537"/>
      <c r="U440" s="501"/>
      <c r="V440" s="501"/>
    </row>
    <row r="441" spans="1:22" ht="13.9" customHeight="1" x14ac:dyDescent="0.25">
      <c r="A441" s="258" t="s">
        <v>12</v>
      </c>
      <c r="B441" s="503" t="s">
        <v>427</v>
      </c>
      <c r="C441" s="503"/>
      <c r="D441" s="503"/>
      <c r="E441" s="258"/>
      <c r="F441" s="497"/>
      <c r="G441" s="497"/>
      <c r="H441" s="497"/>
      <c r="I441" s="497"/>
      <c r="J441" s="497"/>
      <c r="K441" s="497"/>
      <c r="L441" s="497"/>
      <c r="M441" s="498"/>
      <c r="N441" s="499"/>
      <c r="O441" s="499"/>
      <c r="P441" s="499"/>
      <c r="Q441" s="499"/>
      <c r="R441" s="500"/>
      <c r="S441" s="537">
        <f t="shared" si="47"/>
        <v>0</v>
      </c>
      <c r="T441" s="537"/>
      <c r="U441" s="501"/>
      <c r="V441" s="501"/>
    </row>
    <row r="442" spans="1:22" ht="13.9" customHeight="1" x14ac:dyDescent="0.25">
      <c r="A442" s="258" t="s">
        <v>30</v>
      </c>
      <c r="B442" s="504" t="s">
        <v>316</v>
      </c>
      <c r="C442" s="504"/>
      <c r="D442" s="504"/>
      <c r="E442" s="152" t="s">
        <v>315</v>
      </c>
      <c r="F442" s="497"/>
      <c r="G442" s="497"/>
      <c r="H442" s="497"/>
      <c r="I442" s="497"/>
      <c r="J442" s="497"/>
      <c r="K442" s="497"/>
      <c r="L442" s="497"/>
      <c r="M442" s="498"/>
      <c r="N442" s="499"/>
      <c r="O442" s="499"/>
      <c r="P442" s="499"/>
      <c r="Q442" s="499"/>
      <c r="R442" s="500"/>
      <c r="S442" s="537">
        <f t="shared" si="47"/>
        <v>0</v>
      </c>
      <c r="T442" s="537"/>
      <c r="U442" s="501"/>
      <c r="V442" s="501"/>
    </row>
    <row r="443" spans="1:22" ht="13.9" customHeight="1" x14ac:dyDescent="0.25">
      <c r="A443" s="258" t="s">
        <v>32</v>
      </c>
      <c r="B443" s="547" t="s">
        <v>1134</v>
      </c>
      <c r="C443" s="548"/>
      <c r="D443" s="549"/>
      <c r="E443" s="152" t="s">
        <v>768</v>
      </c>
      <c r="F443" s="528"/>
      <c r="G443" s="558"/>
      <c r="H443" s="558"/>
      <c r="I443" s="558"/>
      <c r="J443" s="558"/>
      <c r="K443" s="558"/>
      <c r="L443" s="529"/>
      <c r="M443" s="355"/>
      <c r="N443" s="356"/>
      <c r="O443" s="356"/>
      <c r="P443" s="356"/>
      <c r="Q443" s="356"/>
      <c r="R443" s="357"/>
      <c r="S443" s="584"/>
      <c r="T443" s="585"/>
      <c r="U443" s="521"/>
      <c r="V443" s="523"/>
    </row>
    <row r="444" spans="1:22" ht="13.9" customHeight="1" x14ac:dyDescent="0.25">
      <c r="A444" s="258" t="s">
        <v>77</v>
      </c>
      <c r="B444" s="547" t="s">
        <v>1129</v>
      </c>
      <c r="C444" s="548"/>
      <c r="D444" s="549"/>
      <c r="E444" s="152" t="s">
        <v>62</v>
      </c>
      <c r="F444" s="528"/>
      <c r="G444" s="558"/>
      <c r="H444" s="558"/>
      <c r="I444" s="558"/>
      <c r="J444" s="558"/>
      <c r="K444" s="558"/>
      <c r="L444" s="529"/>
      <c r="M444" s="355"/>
      <c r="N444" s="356"/>
      <c r="O444" s="356"/>
      <c r="P444" s="356"/>
      <c r="Q444" s="356"/>
      <c r="R444" s="357"/>
      <c r="S444" s="584"/>
      <c r="T444" s="585"/>
      <c r="U444" s="521"/>
      <c r="V444" s="523"/>
    </row>
    <row r="445" spans="1:22" x14ac:dyDescent="0.25">
      <c r="A445" s="258" t="s">
        <v>262</v>
      </c>
      <c r="B445" s="547" t="s">
        <v>1133</v>
      </c>
      <c r="C445" s="548"/>
      <c r="D445" s="549"/>
      <c r="E445" s="152" t="s">
        <v>100</v>
      </c>
      <c r="F445" s="497"/>
      <c r="G445" s="497"/>
      <c r="H445" s="497"/>
      <c r="I445" s="497"/>
      <c r="J445" s="497"/>
      <c r="K445" s="497"/>
      <c r="L445" s="497"/>
      <c r="M445" s="498"/>
      <c r="N445" s="499"/>
      <c r="O445" s="499"/>
      <c r="P445" s="499"/>
      <c r="Q445" s="499"/>
      <c r="R445" s="500"/>
      <c r="S445" s="537">
        <f t="shared" si="47"/>
        <v>0</v>
      </c>
      <c r="T445" s="537"/>
      <c r="U445" s="501"/>
      <c r="V445" s="501"/>
    </row>
    <row r="446" spans="1:22" ht="13.9" customHeight="1" x14ac:dyDescent="0.25">
      <c r="A446" s="258" t="s">
        <v>38</v>
      </c>
      <c r="B446" s="547" t="s">
        <v>1130</v>
      </c>
      <c r="C446" s="548"/>
      <c r="D446" s="549"/>
      <c r="E446" s="152" t="s">
        <v>96</v>
      </c>
      <c r="F446" s="528"/>
      <c r="G446" s="558"/>
      <c r="H446" s="558"/>
      <c r="I446" s="558"/>
      <c r="J446" s="558"/>
      <c r="K446" s="558"/>
      <c r="L446" s="529"/>
      <c r="M446" s="355"/>
      <c r="N446" s="356"/>
      <c r="O446" s="356"/>
      <c r="P446" s="356"/>
      <c r="Q446" s="356"/>
      <c r="R446" s="357"/>
      <c r="S446" s="584"/>
      <c r="T446" s="585"/>
      <c r="U446" s="521"/>
      <c r="V446" s="523"/>
    </row>
    <row r="447" spans="1:22" ht="13.9" customHeight="1" x14ac:dyDescent="0.25">
      <c r="A447" s="258" t="s">
        <v>40</v>
      </c>
      <c r="B447" s="547" t="s">
        <v>1131</v>
      </c>
      <c r="C447" s="548"/>
      <c r="D447" s="549"/>
      <c r="E447" s="152" t="s">
        <v>96</v>
      </c>
      <c r="F447" s="528"/>
      <c r="G447" s="558"/>
      <c r="H447" s="558"/>
      <c r="I447" s="558"/>
      <c r="J447" s="558"/>
      <c r="K447" s="558"/>
      <c r="L447" s="529"/>
      <c r="M447" s="355"/>
      <c r="N447" s="356"/>
      <c r="O447" s="356"/>
      <c r="P447" s="356"/>
      <c r="Q447" s="356"/>
      <c r="R447" s="357"/>
      <c r="S447" s="584"/>
      <c r="T447" s="585"/>
      <c r="U447" s="521"/>
      <c r="V447" s="523"/>
    </row>
    <row r="448" spans="1:22" ht="13.9" customHeight="1" x14ac:dyDescent="0.25">
      <c r="A448" s="258" t="s">
        <v>42</v>
      </c>
      <c r="B448" s="547" t="s">
        <v>1132</v>
      </c>
      <c r="C448" s="548"/>
      <c r="D448" s="549"/>
      <c r="E448" s="152" t="s">
        <v>96</v>
      </c>
      <c r="F448" s="528"/>
      <c r="G448" s="558"/>
      <c r="H448" s="558"/>
      <c r="I448" s="558"/>
      <c r="J448" s="558"/>
      <c r="K448" s="558"/>
      <c r="L448" s="529"/>
      <c r="M448" s="355"/>
      <c r="N448" s="356"/>
      <c r="O448" s="356"/>
      <c r="P448" s="356"/>
      <c r="Q448" s="356"/>
      <c r="R448" s="357"/>
      <c r="S448" s="584"/>
      <c r="T448" s="585"/>
      <c r="U448" s="521"/>
      <c r="V448" s="523"/>
    </row>
    <row r="449" spans="1:22" ht="13.9" customHeight="1" x14ac:dyDescent="0.25">
      <c r="A449" s="258" t="s">
        <v>44</v>
      </c>
      <c r="B449" s="504" t="s">
        <v>101</v>
      </c>
      <c r="C449" s="504"/>
      <c r="D449" s="504"/>
      <c r="E449" s="152" t="s">
        <v>96</v>
      </c>
      <c r="F449" s="497"/>
      <c r="G449" s="497"/>
      <c r="H449" s="497"/>
      <c r="I449" s="497"/>
      <c r="J449" s="497"/>
      <c r="K449" s="497"/>
      <c r="L449" s="497"/>
      <c r="M449" s="498"/>
      <c r="N449" s="499"/>
      <c r="O449" s="499"/>
      <c r="P449" s="499"/>
      <c r="Q449" s="499"/>
      <c r="R449" s="500"/>
      <c r="S449" s="537">
        <f t="shared" si="47"/>
        <v>0</v>
      </c>
      <c r="T449" s="537"/>
      <c r="U449" s="501"/>
      <c r="V449" s="501"/>
    </row>
    <row r="450" spans="1:22" ht="13.9" customHeight="1" x14ac:dyDescent="0.25">
      <c r="A450" s="258" t="s">
        <v>46</v>
      </c>
      <c r="B450" s="504" t="s">
        <v>97</v>
      </c>
      <c r="C450" s="504"/>
      <c r="D450" s="504"/>
      <c r="E450" s="152" t="s">
        <v>98</v>
      </c>
      <c r="F450" s="528"/>
      <c r="G450" s="558"/>
      <c r="H450" s="558"/>
      <c r="I450" s="558"/>
      <c r="J450" s="558"/>
      <c r="K450" s="558"/>
      <c r="L450" s="529"/>
      <c r="M450" s="498"/>
      <c r="N450" s="499"/>
      <c r="O450" s="499"/>
      <c r="P450" s="499"/>
      <c r="Q450" s="499"/>
      <c r="R450" s="500"/>
      <c r="S450" s="537">
        <f t="shared" si="47"/>
        <v>0</v>
      </c>
      <c r="T450" s="537"/>
      <c r="U450" s="501"/>
      <c r="V450" s="501"/>
    </row>
    <row r="451" spans="1:22" ht="13.9" customHeight="1" x14ac:dyDescent="0.25">
      <c r="A451" s="258" t="s">
        <v>50</v>
      </c>
      <c r="B451" s="503" t="s">
        <v>373</v>
      </c>
      <c r="C451" s="503"/>
      <c r="D451" s="503"/>
      <c r="E451" s="258"/>
      <c r="F451" s="497"/>
      <c r="G451" s="497"/>
      <c r="H451" s="497"/>
      <c r="I451" s="497"/>
      <c r="J451" s="497"/>
      <c r="K451" s="497"/>
      <c r="L451" s="497"/>
      <c r="M451" s="498"/>
      <c r="N451" s="499"/>
      <c r="O451" s="499"/>
      <c r="P451" s="499"/>
      <c r="Q451" s="499"/>
      <c r="R451" s="500"/>
      <c r="S451" s="537">
        <f t="shared" si="47"/>
        <v>0</v>
      </c>
      <c r="T451" s="537"/>
      <c r="U451" s="501"/>
      <c r="V451" s="501"/>
    </row>
    <row r="452" spans="1:22" ht="13.9" customHeight="1" x14ac:dyDescent="0.25">
      <c r="A452" s="258" t="s">
        <v>30</v>
      </c>
      <c r="B452" s="547" t="s">
        <v>316</v>
      </c>
      <c r="C452" s="548"/>
      <c r="D452" s="549"/>
      <c r="E452" s="152" t="s">
        <v>315</v>
      </c>
      <c r="F452" s="528"/>
      <c r="G452" s="558"/>
      <c r="H452" s="558"/>
      <c r="I452" s="558"/>
      <c r="J452" s="558"/>
      <c r="K452" s="558"/>
      <c r="L452" s="529"/>
      <c r="M452" s="355"/>
      <c r="N452" s="356"/>
      <c r="O452" s="356"/>
      <c r="P452" s="356"/>
      <c r="Q452" s="356"/>
      <c r="R452" s="357"/>
      <c r="S452" s="584">
        <f t="shared" si="47"/>
        <v>0</v>
      </c>
      <c r="T452" s="585"/>
      <c r="U452" s="521"/>
      <c r="V452" s="523"/>
    </row>
    <row r="453" spans="1:22" ht="13.9" customHeight="1" x14ac:dyDescent="0.25">
      <c r="A453" s="258" t="s">
        <v>32</v>
      </c>
      <c r="B453" s="547" t="s">
        <v>1134</v>
      </c>
      <c r="C453" s="548"/>
      <c r="D453" s="549"/>
      <c r="E453" s="152" t="s">
        <v>768</v>
      </c>
      <c r="F453" s="528"/>
      <c r="G453" s="558"/>
      <c r="H453" s="558"/>
      <c r="I453" s="558"/>
      <c r="J453" s="558"/>
      <c r="K453" s="558"/>
      <c r="L453" s="529"/>
      <c r="M453" s="355"/>
      <c r="N453" s="356"/>
      <c r="O453" s="356"/>
      <c r="P453" s="356"/>
      <c r="Q453" s="356"/>
      <c r="R453" s="357"/>
      <c r="S453" s="584"/>
      <c r="T453" s="585"/>
      <c r="U453" s="521"/>
      <c r="V453" s="523"/>
    </row>
    <row r="454" spans="1:22" ht="13.9" customHeight="1" x14ac:dyDescent="0.25">
      <c r="A454" s="258" t="s">
        <v>77</v>
      </c>
      <c r="B454" s="547" t="s">
        <v>1138</v>
      </c>
      <c r="C454" s="548"/>
      <c r="D454" s="549"/>
      <c r="E454" s="152" t="s">
        <v>62</v>
      </c>
      <c r="F454" s="528"/>
      <c r="G454" s="558"/>
      <c r="H454" s="558"/>
      <c r="I454" s="558"/>
      <c r="J454" s="558"/>
      <c r="K454" s="558"/>
      <c r="L454" s="529"/>
      <c r="M454" s="355"/>
      <c r="N454" s="356"/>
      <c r="O454" s="356"/>
      <c r="P454" s="356"/>
      <c r="Q454" s="356"/>
      <c r="R454" s="357"/>
      <c r="S454" s="584"/>
      <c r="T454" s="585"/>
      <c r="U454" s="521"/>
      <c r="V454" s="523"/>
    </row>
    <row r="455" spans="1:22" ht="13.9" customHeight="1" x14ac:dyDescent="0.25">
      <c r="A455" s="258" t="s">
        <v>262</v>
      </c>
      <c r="B455" s="547" t="s">
        <v>1135</v>
      </c>
      <c r="C455" s="548"/>
      <c r="D455" s="549"/>
      <c r="E455" s="152" t="s">
        <v>100</v>
      </c>
      <c r="F455" s="528"/>
      <c r="G455" s="558"/>
      <c r="H455" s="558"/>
      <c r="I455" s="558"/>
      <c r="J455" s="558"/>
      <c r="K455" s="558"/>
      <c r="L455" s="529"/>
      <c r="M455" s="355"/>
      <c r="N455" s="356"/>
      <c r="O455" s="356"/>
      <c r="P455" s="356"/>
      <c r="Q455" s="356"/>
      <c r="R455" s="357"/>
      <c r="S455" s="584">
        <f t="shared" si="47"/>
        <v>0</v>
      </c>
      <c r="T455" s="585"/>
      <c r="U455" s="521"/>
      <c r="V455" s="523"/>
    </row>
    <row r="456" spans="1:22" ht="13.9" customHeight="1" x14ac:dyDescent="0.25">
      <c r="A456" s="258" t="s">
        <v>38</v>
      </c>
      <c r="B456" s="547" t="s">
        <v>1130</v>
      </c>
      <c r="C456" s="548"/>
      <c r="D456" s="549"/>
      <c r="E456" s="152" t="s">
        <v>96</v>
      </c>
      <c r="F456" s="528"/>
      <c r="G456" s="558"/>
      <c r="H456" s="558"/>
      <c r="I456" s="558"/>
      <c r="J456" s="558"/>
      <c r="K456" s="558"/>
      <c r="L456" s="529"/>
      <c r="M456" s="355"/>
      <c r="N456" s="356"/>
      <c r="O456" s="356"/>
      <c r="P456" s="356"/>
      <c r="Q456" s="356"/>
      <c r="R456" s="357"/>
      <c r="S456" s="584"/>
      <c r="T456" s="585"/>
      <c r="U456" s="521"/>
      <c r="V456" s="523"/>
    </row>
    <row r="457" spans="1:22" ht="13.9" customHeight="1" x14ac:dyDescent="0.25">
      <c r="A457" s="258" t="s">
        <v>40</v>
      </c>
      <c r="B457" s="547" t="s">
        <v>1131</v>
      </c>
      <c r="C457" s="548"/>
      <c r="D457" s="549"/>
      <c r="E457" s="152" t="s">
        <v>96</v>
      </c>
      <c r="F457" s="528"/>
      <c r="G457" s="558"/>
      <c r="H457" s="558"/>
      <c r="I457" s="558"/>
      <c r="J457" s="558"/>
      <c r="K457" s="558"/>
      <c r="L457" s="529"/>
      <c r="M457" s="355"/>
      <c r="N457" s="356"/>
      <c r="O457" s="356"/>
      <c r="P457" s="356"/>
      <c r="Q457" s="356"/>
      <c r="R457" s="357"/>
      <c r="S457" s="584"/>
      <c r="T457" s="585"/>
      <c r="U457" s="521"/>
      <c r="V457" s="523"/>
    </row>
    <row r="458" spans="1:22" ht="13.9" customHeight="1" x14ac:dyDescent="0.25">
      <c r="A458" s="258" t="s">
        <v>42</v>
      </c>
      <c r="B458" s="547" t="s">
        <v>1132</v>
      </c>
      <c r="C458" s="548"/>
      <c r="D458" s="549"/>
      <c r="E458" s="152" t="s">
        <v>96</v>
      </c>
      <c r="F458" s="528"/>
      <c r="G458" s="558"/>
      <c r="H458" s="558"/>
      <c r="I458" s="558"/>
      <c r="J458" s="558"/>
      <c r="K458" s="558"/>
      <c r="L458" s="529"/>
      <c r="M458" s="355"/>
      <c r="N458" s="356"/>
      <c r="O458" s="356"/>
      <c r="P458" s="356"/>
      <c r="Q458" s="356"/>
      <c r="R458" s="357"/>
      <c r="S458" s="584"/>
      <c r="T458" s="585"/>
      <c r="U458" s="521"/>
      <c r="V458" s="523"/>
    </row>
    <row r="459" spans="1:22" ht="13.9" customHeight="1" x14ac:dyDescent="0.25">
      <c r="A459" s="258" t="s">
        <v>44</v>
      </c>
      <c r="B459" s="504" t="s">
        <v>1136</v>
      </c>
      <c r="C459" s="504"/>
      <c r="D459" s="504"/>
      <c r="E459" s="152" t="s">
        <v>96</v>
      </c>
      <c r="F459" s="497"/>
      <c r="G459" s="497"/>
      <c r="H459" s="497"/>
      <c r="I459" s="497"/>
      <c r="J459" s="497"/>
      <c r="K459" s="497"/>
      <c r="L459" s="497"/>
      <c r="M459" s="498"/>
      <c r="N459" s="499"/>
      <c r="O459" s="499"/>
      <c r="P459" s="499"/>
      <c r="Q459" s="499"/>
      <c r="R459" s="500"/>
      <c r="S459" s="537">
        <f t="shared" si="47"/>
        <v>0</v>
      </c>
      <c r="T459" s="537"/>
      <c r="U459" s="501"/>
      <c r="V459" s="501"/>
    </row>
    <row r="460" spans="1:22" ht="13.9" customHeight="1" x14ac:dyDescent="0.25">
      <c r="A460" s="258" t="s">
        <v>46</v>
      </c>
      <c r="B460" s="504" t="s">
        <v>1137</v>
      </c>
      <c r="C460" s="504"/>
      <c r="D460" s="504"/>
      <c r="E460" s="152" t="s">
        <v>98</v>
      </c>
      <c r="F460" s="497"/>
      <c r="G460" s="497"/>
      <c r="H460" s="497"/>
      <c r="I460" s="497"/>
      <c r="J460" s="497"/>
      <c r="K460" s="497"/>
      <c r="L460" s="497"/>
      <c r="M460" s="498"/>
      <c r="N460" s="499"/>
      <c r="O460" s="499"/>
      <c r="P460" s="499"/>
      <c r="Q460" s="499"/>
      <c r="R460" s="500"/>
      <c r="S460" s="537">
        <f t="shared" si="47"/>
        <v>0</v>
      </c>
      <c r="T460" s="537"/>
      <c r="U460" s="501"/>
      <c r="V460" s="501"/>
    </row>
    <row r="461" spans="1:22" x14ac:dyDescent="0.25">
      <c r="A461" s="258">
        <v>11.2</v>
      </c>
      <c r="B461" s="503" t="s">
        <v>642</v>
      </c>
      <c r="C461" s="503"/>
      <c r="D461" s="503"/>
      <c r="E461" s="258"/>
      <c r="F461" s="497"/>
      <c r="G461" s="497"/>
      <c r="H461" s="497"/>
      <c r="I461" s="497"/>
      <c r="J461" s="497"/>
      <c r="K461" s="497"/>
      <c r="L461" s="497"/>
      <c r="M461" s="498"/>
      <c r="N461" s="499"/>
      <c r="O461" s="499"/>
      <c r="P461" s="499"/>
      <c r="Q461" s="499"/>
      <c r="R461" s="500"/>
      <c r="S461" s="537">
        <f t="shared" si="47"/>
        <v>0</v>
      </c>
      <c r="T461" s="537"/>
      <c r="U461" s="501"/>
      <c r="V461" s="501"/>
    </row>
    <row r="462" spans="1:22" ht="13.9" customHeight="1" x14ac:dyDescent="0.25">
      <c r="A462" s="258" t="s">
        <v>4</v>
      </c>
      <c r="B462" s="503" t="s">
        <v>428</v>
      </c>
      <c r="C462" s="503"/>
      <c r="D462" s="503"/>
      <c r="E462" s="258"/>
      <c r="F462" s="497"/>
      <c r="G462" s="497"/>
      <c r="H462" s="497"/>
      <c r="I462" s="497"/>
      <c r="J462" s="497"/>
      <c r="K462" s="497"/>
      <c r="L462" s="497"/>
      <c r="M462" s="498"/>
      <c r="N462" s="499"/>
      <c r="O462" s="499"/>
      <c r="P462" s="499"/>
      <c r="Q462" s="499"/>
      <c r="R462" s="500"/>
      <c r="S462" s="537">
        <f t="shared" si="47"/>
        <v>0</v>
      </c>
      <c r="T462" s="537"/>
      <c r="U462" s="501"/>
      <c r="V462" s="501"/>
    </row>
    <row r="463" spans="1:22" ht="13.9" customHeight="1" x14ac:dyDescent="0.25">
      <c r="A463" s="258" t="s">
        <v>30</v>
      </c>
      <c r="B463" s="504" t="s">
        <v>316</v>
      </c>
      <c r="C463" s="504"/>
      <c r="D463" s="504"/>
      <c r="E463" s="152" t="s">
        <v>315</v>
      </c>
      <c r="F463" s="497"/>
      <c r="G463" s="497"/>
      <c r="H463" s="497"/>
      <c r="I463" s="497"/>
      <c r="J463" s="497"/>
      <c r="K463" s="497"/>
      <c r="L463" s="497"/>
      <c r="M463" s="498"/>
      <c r="N463" s="499"/>
      <c r="O463" s="499"/>
      <c r="P463" s="499"/>
      <c r="Q463" s="499"/>
      <c r="R463" s="500"/>
      <c r="S463" s="537">
        <f t="shared" si="47"/>
        <v>0</v>
      </c>
      <c r="T463" s="537"/>
      <c r="U463" s="501"/>
      <c r="V463" s="501"/>
    </row>
    <row r="464" spans="1:22" x14ac:dyDescent="0.25">
      <c r="A464" s="258" t="s">
        <v>32</v>
      </c>
      <c r="B464" s="504" t="s">
        <v>99</v>
      </c>
      <c r="C464" s="504"/>
      <c r="D464" s="504"/>
      <c r="E464" s="152" t="s">
        <v>146</v>
      </c>
      <c r="F464" s="497"/>
      <c r="G464" s="497"/>
      <c r="H464" s="497"/>
      <c r="I464" s="497"/>
      <c r="J464" s="497"/>
      <c r="K464" s="497"/>
      <c r="L464" s="497"/>
      <c r="M464" s="498"/>
      <c r="N464" s="499"/>
      <c r="O464" s="499"/>
      <c r="P464" s="499"/>
      <c r="Q464" s="499"/>
      <c r="R464" s="500"/>
      <c r="S464" s="537">
        <f t="shared" si="47"/>
        <v>0</v>
      </c>
      <c r="T464" s="537"/>
      <c r="U464" s="501"/>
      <c r="V464" s="501"/>
    </row>
    <row r="465" spans="1:22" ht="13.9" customHeight="1" x14ac:dyDescent="0.25">
      <c r="A465" s="258" t="s">
        <v>77</v>
      </c>
      <c r="B465" s="504" t="s">
        <v>103</v>
      </c>
      <c r="C465" s="504"/>
      <c r="D465" s="504"/>
      <c r="E465" s="152" t="s">
        <v>105</v>
      </c>
      <c r="F465" s="497"/>
      <c r="G465" s="497"/>
      <c r="H465" s="497"/>
      <c r="I465" s="497"/>
      <c r="J465" s="497"/>
      <c r="K465" s="497"/>
      <c r="L465" s="497"/>
      <c r="M465" s="498"/>
      <c r="N465" s="499"/>
      <c r="O465" s="499"/>
      <c r="P465" s="499"/>
      <c r="Q465" s="499"/>
      <c r="R465" s="500"/>
      <c r="S465" s="537">
        <f t="shared" si="47"/>
        <v>0</v>
      </c>
      <c r="T465" s="537"/>
      <c r="U465" s="501"/>
      <c r="V465" s="501"/>
    </row>
    <row r="466" spans="1:22" ht="13.9" customHeight="1" x14ac:dyDescent="0.25">
      <c r="A466" s="258" t="s">
        <v>262</v>
      </c>
      <c r="B466" s="504" t="s">
        <v>434</v>
      </c>
      <c r="C466" s="504"/>
      <c r="D466" s="504"/>
      <c r="E466" s="152" t="s">
        <v>104</v>
      </c>
      <c r="F466" s="497"/>
      <c r="G466" s="497"/>
      <c r="H466" s="497"/>
      <c r="I466" s="497"/>
      <c r="J466" s="497"/>
      <c r="K466" s="497"/>
      <c r="L466" s="497"/>
      <c r="M466" s="498"/>
      <c r="N466" s="499"/>
      <c r="O466" s="499"/>
      <c r="P466" s="499"/>
      <c r="Q466" s="499"/>
      <c r="R466" s="500"/>
      <c r="S466" s="537">
        <f t="shared" si="47"/>
        <v>0</v>
      </c>
      <c r="T466" s="537"/>
      <c r="U466" s="501"/>
      <c r="V466" s="501"/>
    </row>
    <row r="467" spans="1:22" ht="13.9" customHeight="1" x14ac:dyDescent="0.25">
      <c r="A467" s="258" t="s">
        <v>38</v>
      </c>
      <c r="B467" s="504" t="s">
        <v>151</v>
      </c>
      <c r="C467" s="504"/>
      <c r="D467" s="504"/>
      <c r="E467" s="152" t="s">
        <v>150</v>
      </c>
      <c r="F467" s="497"/>
      <c r="G467" s="497"/>
      <c r="H467" s="497"/>
      <c r="I467" s="497"/>
      <c r="J467" s="497"/>
      <c r="K467" s="497"/>
      <c r="L467" s="497"/>
      <c r="M467" s="498"/>
      <c r="N467" s="499"/>
      <c r="O467" s="499"/>
      <c r="P467" s="499"/>
      <c r="Q467" s="499"/>
      <c r="R467" s="500"/>
      <c r="S467" s="537">
        <f t="shared" si="47"/>
        <v>0</v>
      </c>
      <c r="T467" s="537"/>
      <c r="U467" s="501"/>
      <c r="V467" s="501"/>
    </row>
    <row r="468" spans="1:22" ht="13.9" customHeight="1" x14ac:dyDescent="0.25">
      <c r="A468" s="258" t="s">
        <v>12</v>
      </c>
      <c r="B468" s="503" t="s">
        <v>429</v>
      </c>
      <c r="C468" s="503"/>
      <c r="D468" s="503"/>
      <c r="E468" s="258"/>
      <c r="F468" s="497"/>
      <c r="G468" s="497"/>
      <c r="H468" s="497"/>
      <c r="I468" s="497"/>
      <c r="J468" s="497"/>
      <c r="K468" s="497"/>
      <c r="L468" s="497"/>
      <c r="M468" s="498"/>
      <c r="N468" s="499"/>
      <c r="O468" s="499"/>
      <c r="P468" s="499"/>
      <c r="Q468" s="499"/>
      <c r="R468" s="500"/>
      <c r="S468" s="537">
        <f t="shared" si="47"/>
        <v>0</v>
      </c>
      <c r="T468" s="537"/>
      <c r="U468" s="501"/>
      <c r="V468" s="501"/>
    </row>
    <row r="469" spans="1:22" ht="13.9" customHeight="1" x14ac:dyDescent="0.25">
      <c r="A469" s="258" t="s">
        <v>30</v>
      </c>
      <c r="B469" s="504" t="s">
        <v>316</v>
      </c>
      <c r="C469" s="504"/>
      <c r="D469" s="504"/>
      <c r="E469" s="152" t="s">
        <v>315</v>
      </c>
      <c r="F469" s="497"/>
      <c r="G469" s="497"/>
      <c r="H469" s="497"/>
      <c r="I469" s="497"/>
      <c r="J469" s="497"/>
      <c r="K469" s="497"/>
      <c r="L469" s="497"/>
      <c r="M469" s="498"/>
      <c r="N469" s="499"/>
      <c r="O469" s="499"/>
      <c r="P469" s="499"/>
      <c r="Q469" s="499"/>
      <c r="R469" s="500"/>
      <c r="S469" s="537">
        <f t="shared" si="47"/>
        <v>0</v>
      </c>
      <c r="T469" s="537"/>
      <c r="U469" s="501"/>
      <c r="V469" s="501"/>
    </row>
    <row r="470" spans="1:22" x14ac:dyDescent="0.25">
      <c r="A470" s="258" t="s">
        <v>32</v>
      </c>
      <c r="B470" s="504" t="s">
        <v>99</v>
      </c>
      <c r="C470" s="504"/>
      <c r="D470" s="504"/>
      <c r="E470" s="152" t="s">
        <v>146</v>
      </c>
      <c r="F470" s="497"/>
      <c r="G470" s="497"/>
      <c r="H470" s="497"/>
      <c r="I470" s="497"/>
      <c r="J470" s="497"/>
      <c r="K470" s="497"/>
      <c r="L470" s="497"/>
      <c r="M470" s="498"/>
      <c r="N470" s="499"/>
      <c r="O470" s="499"/>
      <c r="P470" s="499"/>
      <c r="Q470" s="499"/>
      <c r="R470" s="500"/>
      <c r="S470" s="537">
        <f t="shared" si="47"/>
        <v>0</v>
      </c>
      <c r="T470" s="537"/>
      <c r="U470" s="501"/>
      <c r="V470" s="501"/>
    </row>
    <row r="471" spans="1:22" ht="13.9" customHeight="1" x14ac:dyDescent="0.25">
      <c r="A471" s="258" t="s">
        <v>77</v>
      </c>
      <c r="B471" s="504" t="s">
        <v>103</v>
      </c>
      <c r="C471" s="504"/>
      <c r="D471" s="504"/>
      <c r="E471" s="152" t="s">
        <v>105</v>
      </c>
      <c r="F471" s="497"/>
      <c r="G471" s="497"/>
      <c r="H471" s="497"/>
      <c r="I471" s="497"/>
      <c r="J471" s="497"/>
      <c r="K471" s="497"/>
      <c r="L471" s="497"/>
      <c r="M471" s="498"/>
      <c r="N471" s="499"/>
      <c r="O471" s="499"/>
      <c r="P471" s="499"/>
      <c r="Q471" s="499"/>
      <c r="R471" s="500"/>
      <c r="S471" s="537">
        <f t="shared" si="47"/>
        <v>0</v>
      </c>
      <c r="T471" s="537"/>
      <c r="U471" s="501"/>
      <c r="V471" s="501"/>
    </row>
    <row r="472" spans="1:22" ht="13.9" customHeight="1" x14ac:dyDescent="0.25">
      <c r="A472" s="258" t="s">
        <v>262</v>
      </c>
      <c r="B472" s="504" t="s">
        <v>434</v>
      </c>
      <c r="C472" s="504"/>
      <c r="D472" s="504"/>
      <c r="E472" s="152" t="s">
        <v>104</v>
      </c>
      <c r="F472" s="497"/>
      <c r="G472" s="497"/>
      <c r="H472" s="497"/>
      <c r="I472" s="497"/>
      <c r="J472" s="497"/>
      <c r="K472" s="497"/>
      <c r="L472" s="497"/>
      <c r="M472" s="498"/>
      <c r="N472" s="499"/>
      <c r="O472" s="499"/>
      <c r="P472" s="499"/>
      <c r="Q472" s="499"/>
      <c r="R472" s="500"/>
      <c r="S472" s="537">
        <f t="shared" si="47"/>
        <v>0</v>
      </c>
      <c r="T472" s="537"/>
      <c r="U472" s="501"/>
      <c r="V472" s="501"/>
    </row>
    <row r="473" spans="1:22" ht="13.9" customHeight="1" x14ac:dyDescent="0.25">
      <c r="A473" s="258" t="s">
        <v>38</v>
      </c>
      <c r="B473" s="504" t="s">
        <v>151</v>
      </c>
      <c r="C473" s="504"/>
      <c r="D473" s="504"/>
      <c r="E473" s="152" t="s">
        <v>150</v>
      </c>
      <c r="F473" s="497"/>
      <c r="G473" s="497"/>
      <c r="H473" s="497"/>
      <c r="I473" s="497"/>
      <c r="J473" s="497"/>
      <c r="K473" s="497"/>
      <c r="L473" s="497"/>
      <c r="M473" s="498"/>
      <c r="N473" s="499"/>
      <c r="O473" s="499"/>
      <c r="P473" s="499"/>
      <c r="Q473" s="499"/>
      <c r="R473" s="500"/>
      <c r="S473" s="537">
        <f t="shared" si="47"/>
        <v>0</v>
      </c>
      <c r="T473" s="537"/>
      <c r="U473" s="501"/>
      <c r="V473" s="501"/>
    </row>
    <row r="474" spans="1:22" ht="13.9" customHeight="1" x14ac:dyDescent="0.25">
      <c r="A474" s="258" t="s">
        <v>50</v>
      </c>
      <c r="B474" s="503" t="s">
        <v>435</v>
      </c>
      <c r="C474" s="503"/>
      <c r="D474" s="503"/>
      <c r="E474" s="258"/>
      <c r="F474" s="497"/>
      <c r="G474" s="497"/>
      <c r="H474" s="497"/>
      <c r="I474" s="497"/>
      <c r="J474" s="497"/>
      <c r="K474" s="497"/>
      <c r="L474" s="497"/>
      <c r="M474" s="498"/>
      <c r="N474" s="499"/>
      <c r="O474" s="499"/>
      <c r="P474" s="499"/>
      <c r="Q474" s="499"/>
      <c r="R474" s="500"/>
      <c r="S474" s="537">
        <f t="shared" si="47"/>
        <v>0</v>
      </c>
      <c r="T474" s="537"/>
      <c r="U474" s="501"/>
      <c r="V474" s="501"/>
    </row>
    <row r="475" spans="1:22" ht="13.9" customHeight="1" x14ac:dyDescent="0.25">
      <c r="A475" s="258" t="s">
        <v>30</v>
      </c>
      <c r="B475" s="504" t="s">
        <v>316</v>
      </c>
      <c r="C475" s="504"/>
      <c r="D475" s="504"/>
      <c r="E475" s="152" t="s">
        <v>315</v>
      </c>
      <c r="F475" s="497"/>
      <c r="G475" s="497"/>
      <c r="H475" s="497"/>
      <c r="I475" s="497"/>
      <c r="J475" s="497"/>
      <c r="K475" s="497"/>
      <c r="L475" s="497"/>
      <c r="M475" s="498"/>
      <c r="N475" s="499"/>
      <c r="O475" s="499"/>
      <c r="P475" s="499"/>
      <c r="Q475" s="499"/>
      <c r="R475" s="500"/>
      <c r="S475" s="537">
        <f t="shared" si="47"/>
        <v>0</v>
      </c>
      <c r="T475" s="537"/>
      <c r="U475" s="501"/>
      <c r="V475" s="501"/>
    </row>
    <row r="476" spans="1:22" x14ac:dyDescent="0.25">
      <c r="A476" s="258" t="s">
        <v>32</v>
      </c>
      <c r="B476" s="504" t="s">
        <v>99</v>
      </c>
      <c r="C476" s="504"/>
      <c r="D476" s="504"/>
      <c r="E476" s="152" t="s">
        <v>146</v>
      </c>
      <c r="F476" s="497"/>
      <c r="G476" s="497"/>
      <c r="H476" s="497"/>
      <c r="I476" s="497"/>
      <c r="J476" s="497"/>
      <c r="K476" s="497"/>
      <c r="L476" s="497"/>
      <c r="M476" s="498"/>
      <c r="N476" s="499"/>
      <c r="O476" s="499"/>
      <c r="P476" s="499"/>
      <c r="Q476" s="499"/>
      <c r="R476" s="500"/>
      <c r="S476" s="537">
        <f t="shared" si="47"/>
        <v>0</v>
      </c>
      <c r="T476" s="537"/>
      <c r="U476" s="501"/>
      <c r="V476" s="501"/>
    </row>
    <row r="477" spans="1:22" ht="13.9" customHeight="1" x14ac:dyDescent="0.25">
      <c r="A477" s="258" t="s">
        <v>77</v>
      </c>
      <c r="B477" s="504" t="s">
        <v>103</v>
      </c>
      <c r="C477" s="504"/>
      <c r="D477" s="504"/>
      <c r="E477" s="152" t="s">
        <v>105</v>
      </c>
      <c r="F477" s="497"/>
      <c r="G477" s="497"/>
      <c r="H477" s="497"/>
      <c r="I477" s="497"/>
      <c r="J477" s="497"/>
      <c r="K477" s="497"/>
      <c r="L477" s="497"/>
      <c r="M477" s="498"/>
      <c r="N477" s="499"/>
      <c r="O477" s="499"/>
      <c r="P477" s="499"/>
      <c r="Q477" s="499"/>
      <c r="R477" s="500"/>
      <c r="S477" s="537">
        <f t="shared" si="47"/>
        <v>0</v>
      </c>
      <c r="T477" s="537"/>
      <c r="U477" s="501"/>
      <c r="V477" s="501"/>
    </row>
    <row r="478" spans="1:22" ht="13.9" customHeight="1" x14ac:dyDescent="0.25">
      <c r="A478" s="258" t="s">
        <v>262</v>
      </c>
      <c r="B478" s="504" t="s">
        <v>434</v>
      </c>
      <c r="C478" s="504"/>
      <c r="D478" s="504"/>
      <c r="E478" s="152" t="s">
        <v>104</v>
      </c>
      <c r="F478" s="497"/>
      <c r="G478" s="497"/>
      <c r="H478" s="497"/>
      <c r="I478" s="497"/>
      <c r="J478" s="497"/>
      <c r="K478" s="497"/>
      <c r="L478" s="497"/>
      <c r="M478" s="498"/>
      <c r="N478" s="499"/>
      <c r="O478" s="499"/>
      <c r="P478" s="499"/>
      <c r="Q478" s="499"/>
      <c r="R478" s="500"/>
      <c r="S478" s="537">
        <f t="shared" si="47"/>
        <v>0</v>
      </c>
      <c r="T478" s="537"/>
      <c r="U478" s="501"/>
      <c r="V478" s="501"/>
    </row>
    <row r="479" spans="1:22" ht="13.9" customHeight="1" x14ac:dyDescent="0.25">
      <c r="A479" s="258" t="s">
        <v>38</v>
      </c>
      <c r="B479" s="504" t="s">
        <v>151</v>
      </c>
      <c r="C479" s="504"/>
      <c r="D479" s="504"/>
      <c r="E479" s="152" t="s">
        <v>150</v>
      </c>
      <c r="F479" s="497"/>
      <c r="G479" s="497"/>
      <c r="H479" s="497"/>
      <c r="I479" s="497"/>
      <c r="J479" s="497"/>
      <c r="K479" s="497"/>
      <c r="L479" s="497"/>
      <c r="M479" s="498"/>
      <c r="N479" s="499"/>
      <c r="O479" s="499"/>
      <c r="P479" s="499"/>
      <c r="Q479" s="499"/>
      <c r="R479" s="500"/>
      <c r="S479" s="537">
        <f t="shared" si="47"/>
        <v>0</v>
      </c>
      <c r="T479" s="537"/>
      <c r="U479" s="501"/>
      <c r="V479" s="501"/>
    </row>
    <row r="480" spans="1:22" ht="13.9" customHeight="1" x14ac:dyDescent="0.25">
      <c r="A480" s="258">
        <v>11.3</v>
      </c>
      <c r="B480" s="503" t="s">
        <v>79</v>
      </c>
      <c r="C480" s="503"/>
      <c r="D480" s="503"/>
      <c r="E480" s="258"/>
      <c r="F480" s="497"/>
      <c r="G480" s="497"/>
      <c r="H480" s="497"/>
      <c r="I480" s="497"/>
      <c r="J480" s="497"/>
      <c r="K480" s="497"/>
      <c r="L480" s="497"/>
      <c r="M480" s="498"/>
      <c r="N480" s="499"/>
      <c r="O480" s="499"/>
      <c r="P480" s="499"/>
      <c r="Q480" s="499"/>
      <c r="R480" s="500"/>
      <c r="S480" s="537">
        <f t="shared" si="47"/>
        <v>0</v>
      </c>
      <c r="T480" s="537"/>
      <c r="U480" s="501"/>
      <c r="V480" s="501"/>
    </row>
    <row r="481" spans="1:22" ht="13.9" customHeight="1" x14ac:dyDescent="0.25">
      <c r="A481" s="258" t="s">
        <v>4</v>
      </c>
      <c r="B481" s="503" t="s">
        <v>106</v>
      </c>
      <c r="C481" s="503"/>
      <c r="D481" s="503"/>
      <c r="E481" s="258" t="s">
        <v>430</v>
      </c>
      <c r="F481" s="497"/>
      <c r="G481" s="497"/>
      <c r="H481" s="497"/>
      <c r="I481" s="497"/>
      <c r="J481" s="497"/>
      <c r="K481" s="497"/>
      <c r="L481" s="497"/>
      <c r="M481" s="498"/>
      <c r="N481" s="499"/>
      <c r="O481" s="499"/>
      <c r="P481" s="499"/>
      <c r="Q481" s="499"/>
      <c r="R481" s="500"/>
      <c r="S481" s="537">
        <f t="shared" si="47"/>
        <v>0</v>
      </c>
      <c r="T481" s="537"/>
      <c r="U481" s="501"/>
      <c r="V481" s="501"/>
    </row>
    <row r="482" spans="1:22" ht="13.9" customHeight="1" x14ac:dyDescent="0.25">
      <c r="A482" s="258" t="s">
        <v>30</v>
      </c>
      <c r="B482" s="504" t="s">
        <v>316</v>
      </c>
      <c r="C482" s="504"/>
      <c r="D482" s="504"/>
      <c r="E482" s="152" t="s">
        <v>433</v>
      </c>
      <c r="F482" s="497"/>
      <c r="G482" s="497"/>
      <c r="H482" s="497"/>
      <c r="I482" s="497"/>
      <c r="J482" s="497"/>
      <c r="K482" s="497"/>
      <c r="L482" s="497"/>
      <c r="M482" s="498"/>
      <c r="N482" s="499"/>
      <c r="O482" s="499"/>
      <c r="P482" s="499"/>
      <c r="Q482" s="499"/>
      <c r="R482" s="500"/>
      <c r="S482" s="537">
        <f t="shared" si="47"/>
        <v>0</v>
      </c>
      <c r="T482" s="537"/>
      <c r="U482" s="501"/>
      <c r="V482" s="501"/>
    </row>
    <row r="483" spans="1:22" x14ac:dyDescent="0.25">
      <c r="A483" s="258" t="s">
        <v>32</v>
      </c>
      <c r="B483" s="504" t="s">
        <v>102</v>
      </c>
      <c r="C483" s="504"/>
      <c r="D483" s="504"/>
      <c r="E483" s="152" t="s">
        <v>112</v>
      </c>
      <c r="F483" s="497"/>
      <c r="G483" s="497"/>
      <c r="H483" s="497"/>
      <c r="I483" s="497"/>
      <c r="J483" s="497"/>
      <c r="K483" s="497"/>
      <c r="L483" s="497"/>
      <c r="M483" s="498"/>
      <c r="N483" s="499"/>
      <c r="O483" s="499"/>
      <c r="P483" s="499"/>
      <c r="Q483" s="499"/>
      <c r="R483" s="500"/>
      <c r="S483" s="537">
        <f t="shared" si="47"/>
        <v>0</v>
      </c>
      <c r="T483" s="537"/>
      <c r="U483" s="501"/>
      <c r="V483" s="501"/>
    </row>
    <row r="484" spans="1:22" x14ac:dyDescent="0.25">
      <c r="A484" s="258" t="s">
        <v>77</v>
      </c>
      <c r="B484" s="504" t="s">
        <v>123</v>
      </c>
      <c r="C484" s="504"/>
      <c r="D484" s="504"/>
      <c r="E484" s="152" t="s">
        <v>113</v>
      </c>
      <c r="F484" s="497"/>
      <c r="G484" s="497"/>
      <c r="H484" s="497"/>
      <c r="I484" s="497"/>
      <c r="J484" s="497"/>
      <c r="K484" s="497"/>
      <c r="L484" s="497"/>
      <c r="M484" s="498"/>
      <c r="N484" s="499"/>
      <c r="O484" s="499"/>
      <c r="P484" s="499"/>
      <c r="Q484" s="499"/>
      <c r="R484" s="500"/>
      <c r="S484" s="537">
        <f t="shared" si="47"/>
        <v>0</v>
      </c>
      <c r="T484" s="537"/>
      <c r="U484" s="501"/>
      <c r="V484" s="501"/>
    </row>
    <row r="485" spans="1:22" x14ac:dyDescent="0.25">
      <c r="A485" s="258" t="s">
        <v>262</v>
      </c>
      <c r="B485" s="504" t="s">
        <v>107</v>
      </c>
      <c r="C485" s="504"/>
      <c r="D485" s="504"/>
      <c r="E485" s="152" t="s">
        <v>645</v>
      </c>
      <c r="F485" s="497"/>
      <c r="G485" s="497"/>
      <c r="H485" s="497"/>
      <c r="I485" s="497"/>
      <c r="J485" s="497"/>
      <c r="K485" s="497"/>
      <c r="L485" s="497"/>
      <c r="M485" s="498"/>
      <c r="N485" s="499"/>
      <c r="O485" s="499"/>
      <c r="P485" s="499"/>
      <c r="Q485" s="499"/>
      <c r="R485" s="500"/>
      <c r="S485" s="537">
        <f t="shared" si="47"/>
        <v>0</v>
      </c>
      <c r="T485" s="537"/>
      <c r="U485" s="501"/>
      <c r="V485" s="501"/>
    </row>
    <row r="486" spans="1:22" ht="29.45" customHeight="1" x14ac:dyDescent="0.25">
      <c r="A486" s="258" t="s">
        <v>12</v>
      </c>
      <c r="B486" s="503" t="s">
        <v>106</v>
      </c>
      <c r="C486" s="503"/>
      <c r="D486" s="503"/>
      <c r="E486" s="258" t="s">
        <v>431</v>
      </c>
      <c r="F486" s="497"/>
      <c r="G486" s="497"/>
      <c r="H486" s="497"/>
      <c r="I486" s="497"/>
      <c r="J486" s="497"/>
      <c r="K486" s="497"/>
      <c r="L486" s="497"/>
      <c r="M486" s="498"/>
      <c r="N486" s="499"/>
      <c r="O486" s="499"/>
      <c r="P486" s="499"/>
      <c r="Q486" s="499"/>
      <c r="R486" s="500"/>
      <c r="S486" s="537">
        <f t="shared" si="47"/>
        <v>0</v>
      </c>
      <c r="T486" s="537"/>
      <c r="U486" s="501"/>
      <c r="V486" s="501"/>
    </row>
    <row r="487" spans="1:22" ht="13.9" customHeight="1" x14ac:dyDescent="0.25">
      <c r="A487" s="258" t="s">
        <v>30</v>
      </c>
      <c r="B487" s="504" t="s">
        <v>316</v>
      </c>
      <c r="C487" s="504"/>
      <c r="D487" s="504"/>
      <c r="E487" s="152" t="s">
        <v>433</v>
      </c>
      <c r="F487" s="497"/>
      <c r="G487" s="497"/>
      <c r="H487" s="497"/>
      <c r="I487" s="497"/>
      <c r="J487" s="497"/>
      <c r="K487" s="497"/>
      <c r="L487" s="497"/>
      <c r="M487" s="498"/>
      <c r="N487" s="499"/>
      <c r="O487" s="499"/>
      <c r="P487" s="499"/>
      <c r="Q487" s="499"/>
      <c r="R487" s="500"/>
      <c r="S487" s="537">
        <f t="shared" si="47"/>
        <v>0</v>
      </c>
      <c r="T487" s="537"/>
      <c r="U487" s="501"/>
      <c r="V487" s="501"/>
    </row>
    <row r="488" spans="1:22" x14ac:dyDescent="0.25">
      <c r="A488" s="258" t="s">
        <v>32</v>
      </c>
      <c r="B488" s="504" t="s">
        <v>102</v>
      </c>
      <c r="C488" s="504"/>
      <c r="D488" s="504"/>
      <c r="E488" s="152" t="s">
        <v>112</v>
      </c>
      <c r="F488" s="497"/>
      <c r="G488" s="497"/>
      <c r="H488" s="497"/>
      <c r="I488" s="497"/>
      <c r="J488" s="497"/>
      <c r="K488" s="497"/>
      <c r="L488" s="497"/>
      <c r="M488" s="498"/>
      <c r="N488" s="499"/>
      <c r="O488" s="499"/>
      <c r="P488" s="499"/>
      <c r="Q488" s="499"/>
      <c r="R488" s="500"/>
      <c r="S488" s="537">
        <f t="shared" si="47"/>
        <v>0</v>
      </c>
      <c r="T488" s="537"/>
      <c r="U488" s="501"/>
      <c r="V488" s="501"/>
    </row>
    <row r="489" spans="1:22" x14ac:dyDescent="0.25">
      <c r="A489" s="258" t="s">
        <v>77</v>
      </c>
      <c r="B489" s="504" t="s">
        <v>123</v>
      </c>
      <c r="C489" s="504"/>
      <c r="D489" s="504"/>
      <c r="E489" s="152" t="s">
        <v>113</v>
      </c>
      <c r="F489" s="497"/>
      <c r="G489" s="497"/>
      <c r="H489" s="497"/>
      <c r="I489" s="497"/>
      <c r="J489" s="497"/>
      <c r="K489" s="497"/>
      <c r="L489" s="497"/>
      <c r="M489" s="498"/>
      <c r="N489" s="499"/>
      <c r="O489" s="499"/>
      <c r="P489" s="499"/>
      <c r="Q489" s="499"/>
      <c r="R489" s="500"/>
      <c r="S489" s="537">
        <f t="shared" si="47"/>
        <v>0</v>
      </c>
      <c r="T489" s="537"/>
      <c r="U489" s="501"/>
      <c r="V489" s="501"/>
    </row>
    <row r="490" spans="1:22" x14ac:dyDescent="0.25">
      <c r="A490" s="258" t="s">
        <v>262</v>
      </c>
      <c r="B490" s="504" t="s">
        <v>107</v>
      </c>
      <c r="C490" s="504"/>
      <c r="D490" s="504"/>
      <c r="E490" s="152" t="s">
        <v>645</v>
      </c>
      <c r="F490" s="497"/>
      <c r="G490" s="497"/>
      <c r="H490" s="497"/>
      <c r="I490" s="497"/>
      <c r="J490" s="497"/>
      <c r="K490" s="497"/>
      <c r="L490" s="497"/>
      <c r="M490" s="498"/>
      <c r="N490" s="499"/>
      <c r="O490" s="499"/>
      <c r="P490" s="499"/>
      <c r="Q490" s="499"/>
      <c r="R490" s="500"/>
      <c r="S490" s="537">
        <f t="shared" si="47"/>
        <v>0</v>
      </c>
      <c r="T490" s="537"/>
      <c r="U490" s="501"/>
      <c r="V490" s="501"/>
    </row>
    <row r="491" spans="1:22" ht="13.9" customHeight="1" x14ac:dyDescent="0.25">
      <c r="A491" s="258" t="s">
        <v>50</v>
      </c>
      <c r="B491" s="503" t="s">
        <v>106</v>
      </c>
      <c r="C491" s="503"/>
      <c r="D491" s="503"/>
      <c r="E491" s="258" t="s">
        <v>432</v>
      </c>
      <c r="F491" s="497"/>
      <c r="G491" s="497"/>
      <c r="H491" s="497"/>
      <c r="I491" s="497"/>
      <c r="J491" s="497"/>
      <c r="K491" s="497"/>
      <c r="L491" s="497"/>
      <c r="M491" s="498"/>
      <c r="N491" s="499"/>
      <c r="O491" s="499"/>
      <c r="P491" s="499"/>
      <c r="Q491" s="499"/>
      <c r="R491" s="500"/>
      <c r="S491" s="537">
        <f t="shared" si="47"/>
        <v>0</v>
      </c>
      <c r="T491" s="537"/>
      <c r="U491" s="501"/>
      <c r="V491" s="501"/>
    </row>
    <row r="492" spans="1:22" ht="13.9" customHeight="1" x14ac:dyDescent="0.25">
      <c r="A492" s="258" t="s">
        <v>30</v>
      </c>
      <c r="B492" s="504" t="s">
        <v>316</v>
      </c>
      <c r="C492" s="504"/>
      <c r="D492" s="504"/>
      <c r="E492" s="152" t="s">
        <v>433</v>
      </c>
      <c r="F492" s="497"/>
      <c r="G492" s="497"/>
      <c r="H492" s="497"/>
      <c r="I492" s="497"/>
      <c r="J492" s="497"/>
      <c r="K492" s="497"/>
      <c r="L492" s="497"/>
      <c r="M492" s="498"/>
      <c r="N492" s="499"/>
      <c r="O492" s="499"/>
      <c r="P492" s="499"/>
      <c r="Q492" s="499"/>
      <c r="R492" s="500"/>
      <c r="S492" s="537">
        <f t="shared" si="47"/>
        <v>0</v>
      </c>
      <c r="T492" s="537"/>
      <c r="U492" s="501"/>
      <c r="V492" s="501"/>
    </row>
    <row r="493" spans="1:22" x14ac:dyDescent="0.25">
      <c r="A493" s="258" t="s">
        <v>32</v>
      </c>
      <c r="B493" s="504" t="s">
        <v>102</v>
      </c>
      <c r="C493" s="504"/>
      <c r="D493" s="504"/>
      <c r="E493" s="152" t="s">
        <v>112</v>
      </c>
      <c r="F493" s="497"/>
      <c r="G493" s="497"/>
      <c r="H493" s="497"/>
      <c r="I493" s="497"/>
      <c r="J493" s="497"/>
      <c r="K493" s="497"/>
      <c r="L493" s="497"/>
      <c r="M493" s="498"/>
      <c r="N493" s="499"/>
      <c r="O493" s="499"/>
      <c r="P493" s="499"/>
      <c r="Q493" s="499"/>
      <c r="R493" s="500"/>
      <c r="S493" s="537">
        <f t="shared" si="47"/>
        <v>0</v>
      </c>
      <c r="T493" s="537"/>
      <c r="U493" s="501"/>
      <c r="V493" s="501"/>
    </row>
    <row r="494" spans="1:22" x14ac:dyDescent="0.25">
      <c r="A494" s="258" t="s">
        <v>77</v>
      </c>
      <c r="B494" s="504" t="s">
        <v>123</v>
      </c>
      <c r="C494" s="504"/>
      <c r="D494" s="504"/>
      <c r="E494" s="152" t="s">
        <v>113</v>
      </c>
      <c r="F494" s="497"/>
      <c r="G494" s="497"/>
      <c r="H494" s="497"/>
      <c r="I494" s="497"/>
      <c r="J494" s="497"/>
      <c r="K494" s="497"/>
      <c r="L494" s="497"/>
      <c r="M494" s="498"/>
      <c r="N494" s="499"/>
      <c r="O494" s="499"/>
      <c r="P494" s="499"/>
      <c r="Q494" s="499"/>
      <c r="R494" s="500"/>
      <c r="S494" s="537">
        <f t="shared" si="47"/>
        <v>0</v>
      </c>
      <c r="T494" s="537"/>
      <c r="U494" s="501"/>
      <c r="V494" s="501"/>
    </row>
    <row r="495" spans="1:22" x14ac:dyDescent="0.25">
      <c r="A495" s="258" t="s">
        <v>262</v>
      </c>
      <c r="B495" s="504" t="s">
        <v>107</v>
      </c>
      <c r="C495" s="504"/>
      <c r="D495" s="504"/>
      <c r="E495" s="152" t="s">
        <v>645</v>
      </c>
      <c r="F495" s="497"/>
      <c r="G495" s="497"/>
      <c r="H495" s="497"/>
      <c r="I495" s="497"/>
      <c r="J495" s="497"/>
      <c r="K495" s="497"/>
      <c r="L495" s="497"/>
      <c r="M495" s="498"/>
      <c r="N495" s="499"/>
      <c r="O495" s="499"/>
      <c r="P495" s="499"/>
      <c r="Q495" s="499"/>
      <c r="R495" s="500"/>
      <c r="S495" s="537">
        <f t="shared" si="47"/>
        <v>0</v>
      </c>
      <c r="T495" s="537"/>
      <c r="U495" s="501"/>
      <c r="V495" s="501"/>
    </row>
    <row r="496" spans="1:22" x14ac:dyDescent="0.25">
      <c r="A496" s="260" t="s">
        <v>265</v>
      </c>
      <c r="B496" s="526" t="s">
        <v>266</v>
      </c>
      <c r="C496" s="526"/>
      <c r="D496" s="526"/>
      <c r="E496" s="526"/>
      <c r="F496" s="526"/>
      <c r="G496" s="526"/>
      <c r="H496" s="526"/>
      <c r="I496" s="526"/>
      <c r="J496" s="526"/>
      <c r="K496" s="526"/>
      <c r="L496" s="526"/>
      <c r="M496" s="526"/>
      <c r="N496" s="526"/>
      <c r="O496" s="526"/>
      <c r="P496" s="526"/>
      <c r="Q496" s="526"/>
      <c r="R496" s="526"/>
      <c r="S496" s="526"/>
      <c r="T496" s="526"/>
      <c r="U496" s="526"/>
      <c r="V496" s="526"/>
    </row>
    <row r="497" spans="1:22" x14ac:dyDescent="0.25">
      <c r="A497" s="260" t="s">
        <v>30</v>
      </c>
      <c r="B497" s="540" t="s">
        <v>145</v>
      </c>
      <c r="C497" s="540"/>
      <c r="D497" s="540"/>
      <c r="E497" s="540"/>
      <c r="F497" s="540"/>
      <c r="G497" s="540"/>
      <c r="H497" s="540"/>
      <c r="I497" s="540"/>
      <c r="J497" s="540"/>
      <c r="K497" s="540"/>
      <c r="L497" s="540"/>
      <c r="M497" s="540"/>
      <c r="N497" s="540"/>
      <c r="O497" s="540"/>
      <c r="P497" s="540"/>
      <c r="Q497" s="540"/>
      <c r="R497" s="540"/>
      <c r="S497" s="540"/>
      <c r="T497" s="540"/>
      <c r="U497" s="540"/>
      <c r="V497" s="540"/>
    </row>
    <row r="498" spans="1:22" x14ac:dyDescent="0.25">
      <c r="A498" s="260" t="s">
        <v>32</v>
      </c>
      <c r="B498" s="540" t="s">
        <v>211</v>
      </c>
      <c r="C498" s="540"/>
      <c r="D498" s="540"/>
      <c r="E498" s="540"/>
      <c r="F498" s="540"/>
      <c r="G498" s="540"/>
      <c r="H498" s="540"/>
      <c r="I498" s="540"/>
      <c r="J498" s="540"/>
      <c r="K498" s="540"/>
      <c r="L498" s="540"/>
      <c r="M498" s="540"/>
      <c r="N498" s="540"/>
      <c r="O498" s="540"/>
      <c r="P498" s="540"/>
      <c r="Q498" s="540"/>
      <c r="R498" s="540"/>
      <c r="S498" s="540"/>
      <c r="T498" s="540"/>
      <c r="U498" s="540"/>
      <c r="V498" s="540"/>
    </row>
    <row r="499" spans="1:22" x14ac:dyDescent="0.25">
      <c r="A499" s="260">
        <v>12.1</v>
      </c>
      <c r="B499" s="526" t="s">
        <v>219</v>
      </c>
      <c r="C499" s="526"/>
      <c r="D499" s="526"/>
      <c r="E499" s="526"/>
      <c r="F499" s="526"/>
      <c r="G499" s="526"/>
      <c r="H499" s="526"/>
      <c r="I499" s="526"/>
      <c r="J499" s="526"/>
      <c r="K499" s="526"/>
      <c r="L499" s="526"/>
      <c r="M499" s="526"/>
      <c r="N499" s="526"/>
      <c r="O499" s="526"/>
      <c r="P499" s="526"/>
      <c r="Q499" s="526"/>
      <c r="R499" s="526"/>
      <c r="S499" s="526"/>
      <c r="T499" s="526"/>
      <c r="U499" s="526"/>
      <c r="V499" s="526"/>
    </row>
    <row r="500" spans="1:22" ht="30.6" customHeight="1" x14ac:dyDescent="0.25">
      <c r="A500" s="508" t="s">
        <v>139</v>
      </c>
      <c r="B500" s="508" t="str">
        <f>IF(OR($E$5="Gas Turbine (Open Cycle)",$E$5="Combined Cycle Gas Turbine (CCGT)"),"Modules","Units")</f>
        <v>Modules</v>
      </c>
      <c r="C500" s="508"/>
      <c r="D500" s="508"/>
      <c r="E500" s="508" t="str">
        <f>E7</f>
        <v>Current/ Assessment/ Target Year (20.... 20....)</v>
      </c>
      <c r="F500" s="508"/>
      <c r="G500" s="508"/>
      <c r="H500" s="508"/>
      <c r="I500" s="508"/>
      <c r="J500" s="508"/>
      <c r="K500" s="508"/>
      <c r="L500" s="508"/>
      <c r="M500" s="508" t="str">
        <f>M7</f>
        <v>Baseline Year/ Previous Year (20.... 20....)</v>
      </c>
      <c r="N500" s="508"/>
      <c r="O500" s="508"/>
      <c r="P500" s="508"/>
      <c r="Q500" s="508"/>
      <c r="R500" s="508"/>
      <c r="S500" s="508"/>
      <c r="T500" s="508"/>
      <c r="U500" s="508" t="s">
        <v>259</v>
      </c>
      <c r="V500" s="508"/>
    </row>
    <row r="501" spans="1:22" ht="71.25" customHeight="1" x14ac:dyDescent="0.25">
      <c r="A501" s="508"/>
      <c r="B501" s="508"/>
      <c r="C501" s="508"/>
      <c r="D501" s="508"/>
      <c r="E501" s="508" t="s">
        <v>335</v>
      </c>
      <c r="F501" s="508"/>
      <c r="G501" s="530" t="s">
        <v>336</v>
      </c>
      <c r="H501" s="532"/>
      <c r="I501" s="530" t="s">
        <v>337</v>
      </c>
      <c r="J501" s="532"/>
      <c r="K501" s="508" t="s">
        <v>338</v>
      </c>
      <c r="L501" s="508"/>
      <c r="M501" s="508" t="s">
        <v>335</v>
      </c>
      <c r="N501" s="508"/>
      <c r="O501" s="508" t="s">
        <v>336</v>
      </c>
      <c r="P501" s="508"/>
      <c r="Q501" s="508" t="s">
        <v>337</v>
      </c>
      <c r="R501" s="508"/>
      <c r="S501" s="508" t="s">
        <v>338</v>
      </c>
      <c r="T501" s="508"/>
      <c r="U501" s="508"/>
      <c r="V501" s="508"/>
    </row>
    <row r="502" spans="1:22" s="121" customFormat="1" ht="33.6" customHeight="1" x14ac:dyDescent="0.25">
      <c r="A502" s="508"/>
      <c r="B502" s="508"/>
      <c r="C502" s="508"/>
      <c r="D502" s="508"/>
      <c r="E502" s="258" t="s">
        <v>28</v>
      </c>
      <c r="F502" s="258" t="s">
        <v>188</v>
      </c>
      <c r="G502" s="258" t="s">
        <v>28</v>
      </c>
      <c r="H502" s="258" t="s">
        <v>188</v>
      </c>
      <c r="I502" s="258" t="s">
        <v>28</v>
      </c>
      <c r="J502" s="258" t="s">
        <v>188</v>
      </c>
      <c r="K502" s="258" t="s">
        <v>28</v>
      </c>
      <c r="L502" s="258" t="s">
        <v>188</v>
      </c>
      <c r="M502" s="258" t="s">
        <v>28</v>
      </c>
      <c r="N502" s="258" t="s">
        <v>188</v>
      </c>
      <c r="O502" s="258" t="s">
        <v>28</v>
      </c>
      <c r="P502" s="258" t="s">
        <v>188</v>
      </c>
      <c r="Q502" s="258" t="s">
        <v>28</v>
      </c>
      <c r="R502" s="258" t="s">
        <v>188</v>
      </c>
      <c r="S502" s="258" t="s">
        <v>28</v>
      </c>
      <c r="T502" s="258" t="s">
        <v>188</v>
      </c>
      <c r="U502" s="508"/>
      <c r="V502" s="508"/>
    </row>
    <row r="503" spans="1:22" s="131" customFormat="1" ht="16.5" customHeight="1" x14ac:dyDescent="0.25">
      <c r="A503" s="258" t="s">
        <v>30</v>
      </c>
      <c r="B503" s="536" t="str">
        <f>B18</f>
        <v>Module1</v>
      </c>
      <c r="C503" s="536"/>
      <c r="D503" s="536"/>
      <c r="E503" s="354"/>
      <c r="F503" s="354"/>
      <c r="G503" s="125"/>
      <c r="H503" s="125"/>
      <c r="I503" s="354"/>
      <c r="J503" s="354"/>
      <c r="K503" s="354"/>
      <c r="L503" s="354"/>
      <c r="M503" s="368"/>
      <c r="N503" s="363"/>
      <c r="O503" s="369"/>
      <c r="P503" s="369"/>
      <c r="Q503" s="370"/>
      <c r="R503" s="370"/>
      <c r="S503" s="370"/>
      <c r="T503" s="370"/>
      <c r="U503" s="497"/>
      <c r="V503" s="497"/>
    </row>
    <row r="504" spans="1:22" s="131" customFormat="1" ht="16.5" customHeight="1" x14ac:dyDescent="0.25">
      <c r="A504" s="258" t="s">
        <v>32</v>
      </c>
      <c r="B504" s="536" t="str">
        <f t="shared" ref="B504:B517" si="48">B19</f>
        <v>Module2</v>
      </c>
      <c r="C504" s="536"/>
      <c r="D504" s="536"/>
      <c r="E504" s="354"/>
      <c r="F504" s="354"/>
      <c r="G504" s="125"/>
      <c r="H504" s="125"/>
      <c r="I504" s="354"/>
      <c r="J504" s="354"/>
      <c r="K504" s="354"/>
      <c r="L504" s="354"/>
      <c r="M504" s="368"/>
      <c r="N504" s="363"/>
      <c r="O504" s="369"/>
      <c r="P504" s="369"/>
      <c r="Q504" s="370"/>
      <c r="R504" s="370"/>
      <c r="S504" s="370"/>
      <c r="T504" s="370"/>
      <c r="U504" s="497"/>
      <c r="V504" s="497"/>
    </row>
    <row r="505" spans="1:22" s="131" customFormat="1" ht="16.5" customHeight="1" x14ac:dyDescent="0.25">
      <c r="A505" s="258" t="s">
        <v>34</v>
      </c>
      <c r="B505" s="536" t="str">
        <f t="shared" si="48"/>
        <v>Module3</v>
      </c>
      <c r="C505" s="536"/>
      <c r="D505" s="536"/>
      <c r="E505" s="354"/>
      <c r="F505" s="354"/>
      <c r="G505" s="125"/>
      <c r="H505" s="125"/>
      <c r="I505" s="354"/>
      <c r="J505" s="354"/>
      <c r="K505" s="354"/>
      <c r="L505" s="354"/>
      <c r="M505" s="363"/>
      <c r="N505" s="370"/>
      <c r="O505" s="369"/>
      <c r="P505" s="369"/>
      <c r="Q505" s="370"/>
      <c r="R505" s="370"/>
      <c r="S505" s="370"/>
      <c r="T505" s="370"/>
      <c r="U505" s="497"/>
      <c r="V505" s="497"/>
    </row>
    <row r="506" spans="1:22" s="131" customFormat="1" ht="16.5" customHeight="1" x14ac:dyDescent="0.25">
      <c r="A506" s="258" t="s">
        <v>36</v>
      </c>
      <c r="B506" s="536" t="str">
        <f t="shared" si="48"/>
        <v>Module4</v>
      </c>
      <c r="C506" s="536"/>
      <c r="D506" s="536"/>
      <c r="E506" s="354"/>
      <c r="F506" s="354"/>
      <c r="G506" s="125"/>
      <c r="H506" s="125"/>
      <c r="I506" s="354"/>
      <c r="J506" s="354"/>
      <c r="K506" s="354"/>
      <c r="L506" s="354"/>
      <c r="M506" s="363"/>
      <c r="N506" s="370"/>
      <c r="O506" s="369"/>
      <c r="P506" s="369"/>
      <c r="Q506" s="370"/>
      <c r="R506" s="370"/>
      <c r="S506" s="370"/>
      <c r="T506" s="370"/>
      <c r="U506" s="497"/>
      <c r="V506" s="497"/>
    </row>
    <row r="507" spans="1:22" x14ac:dyDescent="0.3">
      <c r="A507" s="258" t="s">
        <v>38</v>
      </c>
      <c r="B507" s="536" t="str">
        <f t="shared" si="48"/>
        <v>Module5</v>
      </c>
      <c r="C507" s="536"/>
      <c r="D507" s="536"/>
      <c r="E507" s="354"/>
      <c r="F507" s="354"/>
      <c r="G507" s="125"/>
      <c r="H507" s="125"/>
      <c r="I507" s="354"/>
      <c r="J507" s="354"/>
      <c r="K507" s="240"/>
      <c r="L507" s="240"/>
      <c r="M507" s="363"/>
      <c r="N507" s="371"/>
      <c r="O507" s="372"/>
      <c r="P507" s="372"/>
      <c r="Q507" s="371"/>
      <c r="R507" s="371"/>
      <c r="S507" s="371"/>
      <c r="T507" s="371"/>
      <c r="U507" s="497"/>
      <c r="V507" s="497"/>
    </row>
    <row r="508" spans="1:22" ht="16.5" customHeight="1" x14ac:dyDescent="0.3">
      <c r="A508" s="258" t="s">
        <v>40</v>
      </c>
      <c r="B508" s="536" t="str">
        <f t="shared" si="48"/>
        <v>Module6</v>
      </c>
      <c r="C508" s="536"/>
      <c r="D508" s="536"/>
      <c r="E508" s="354"/>
      <c r="F508" s="354"/>
      <c r="G508" s="354"/>
      <c r="H508" s="354"/>
      <c r="I508" s="354"/>
      <c r="J508" s="354"/>
      <c r="K508" s="240"/>
      <c r="L508" s="240"/>
      <c r="M508" s="127"/>
      <c r="N508" s="240"/>
      <c r="O508" s="240"/>
      <c r="P508" s="240"/>
      <c r="Q508" s="240"/>
      <c r="R508" s="240"/>
      <c r="S508" s="240"/>
      <c r="T508" s="240"/>
      <c r="U508" s="497"/>
      <c r="V508" s="497"/>
    </row>
    <row r="509" spans="1:22" x14ac:dyDescent="0.3">
      <c r="A509" s="258" t="s">
        <v>42</v>
      </c>
      <c r="B509" s="536" t="str">
        <f t="shared" si="48"/>
        <v>Module7</v>
      </c>
      <c r="C509" s="536"/>
      <c r="D509" s="536"/>
      <c r="E509" s="354"/>
      <c r="F509" s="354"/>
      <c r="G509" s="354"/>
      <c r="H509" s="354"/>
      <c r="I509" s="354"/>
      <c r="J509" s="354"/>
      <c r="K509" s="240"/>
      <c r="L509" s="240"/>
      <c r="M509" s="127"/>
      <c r="N509" s="240"/>
      <c r="O509" s="240"/>
      <c r="P509" s="240"/>
      <c r="Q509" s="240"/>
      <c r="R509" s="240"/>
      <c r="S509" s="240"/>
      <c r="T509" s="240"/>
      <c r="U509" s="497"/>
      <c r="V509" s="497"/>
    </row>
    <row r="510" spans="1:22" x14ac:dyDescent="0.3">
      <c r="A510" s="258" t="s">
        <v>44</v>
      </c>
      <c r="B510" s="536" t="str">
        <f t="shared" si="48"/>
        <v>Module8</v>
      </c>
      <c r="C510" s="536"/>
      <c r="D510" s="536"/>
      <c r="E510" s="354"/>
      <c r="F510" s="354"/>
      <c r="G510" s="354"/>
      <c r="H510" s="354"/>
      <c r="I510" s="354"/>
      <c r="J510" s="354"/>
      <c r="K510" s="240"/>
      <c r="L510" s="240"/>
      <c r="M510" s="127"/>
      <c r="N510" s="240"/>
      <c r="O510" s="240"/>
      <c r="P510" s="240"/>
      <c r="Q510" s="240"/>
      <c r="R510" s="240"/>
      <c r="S510" s="240"/>
      <c r="T510" s="240"/>
      <c r="U510" s="497"/>
      <c r="V510" s="497"/>
    </row>
    <row r="511" spans="1:22" x14ac:dyDescent="0.3">
      <c r="A511" s="258" t="s">
        <v>46</v>
      </c>
      <c r="B511" s="536" t="str">
        <f t="shared" si="48"/>
        <v>Module9</v>
      </c>
      <c r="C511" s="536"/>
      <c r="D511" s="536"/>
      <c r="E511" s="354"/>
      <c r="F511" s="354"/>
      <c r="G511" s="354"/>
      <c r="H511" s="354"/>
      <c r="I511" s="354"/>
      <c r="J511" s="354"/>
      <c r="K511" s="354"/>
      <c r="L511" s="240"/>
      <c r="M511" s="127"/>
      <c r="N511" s="240"/>
      <c r="O511" s="240"/>
      <c r="P511" s="240"/>
      <c r="Q511" s="240"/>
      <c r="R511" s="240"/>
      <c r="S511" s="240"/>
      <c r="T511" s="240"/>
      <c r="U511" s="497"/>
      <c r="V511" s="497"/>
    </row>
    <row r="512" spans="1:22" x14ac:dyDescent="0.3">
      <c r="A512" s="258" t="s">
        <v>48</v>
      </c>
      <c r="B512" s="536" t="str">
        <f t="shared" si="48"/>
        <v>Module10</v>
      </c>
      <c r="C512" s="536"/>
      <c r="D512" s="536"/>
      <c r="E512" s="354"/>
      <c r="F512" s="354"/>
      <c r="G512" s="354"/>
      <c r="H512" s="354"/>
      <c r="I512" s="354"/>
      <c r="J512" s="354"/>
      <c r="K512" s="240"/>
      <c r="L512" s="240"/>
      <c r="M512" s="127"/>
      <c r="N512" s="240"/>
      <c r="O512" s="240"/>
      <c r="P512" s="240"/>
      <c r="Q512" s="240"/>
      <c r="R512" s="240"/>
      <c r="S512" s="240"/>
      <c r="T512" s="240"/>
      <c r="U512" s="497"/>
      <c r="V512" s="497"/>
    </row>
    <row r="513" spans="1:22" x14ac:dyDescent="0.3">
      <c r="A513" s="258" t="s">
        <v>278</v>
      </c>
      <c r="B513" s="536" t="str">
        <f t="shared" si="48"/>
        <v>Module11</v>
      </c>
      <c r="C513" s="536"/>
      <c r="D513" s="536"/>
      <c r="E513" s="354"/>
      <c r="F513" s="354"/>
      <c r="G513" s="354"/>
      <c r="H513" s="354"/>
      <c r="I513" s="354"/>
      <c r="J513" s="354"/>
      <c r="K513" s="354"/>
      <c r="L513" s="240"/>
      <c r="M513" s="127"/>
      <c r="N513" s="240"/>
      <c r="O513" s="240"/>
      <c r="P513" s="240"/>
      <c r="Q513" s="240"/>
      <c r="R513" s="240"/>
      <c r="S513" s="240"/>
      <c r="T513" s="240"/>
      <c r="U513" s="497"/>
      <c r="V513" s="497"/>
    </row>
    <row r="514" spans="1:22" x14ac:dyDescent="0.3">
      <c r="A514" s="258" t="s">
        <v>279</v>
      </c>
      <c r="B514" s="536" t="str">
        <f t="shared" si="48"/>
        <v>Module12</v>
      </c>
      <c r="C514" s="536"/>
      <c r="D514" s="536"/>
      <c r="E514" s="354"/>
      <c r="F514" s="354"/>
      <c r="G514" s="354"/>
      <c r="H514" s="354"/>
      <c r="I514" s="354"/>
      <c r="J514" s="354"/>
      <c r="K514" s="354"/>
      <c r="L514" s="240"/>
      <c r="M514" s="127"/>
      <c r="N514" s="240"/>
      <c r="O514" s="240"/>
      <c r="P514" s="240"/>
      <c r="Q514" s="240"/>
      <c r="R514" s="240"/>
      <c r="S514" s="240"/>
      <c r="T514" s="240"/>
      <c r="U514" s="497"/>
      <c r="V514" s="497"/>
    </row>
    <row r="515" spans="1:22" x14ac:dyDescent="0.3">
      <c r="A515" s="258" t="s">
        <v>512</v>
      </c>
      <c r="B515" s="536" t="str">
        <f t="shared" si="48"/>
        <v>Module13</v>
      </c>
      <c r="C515" s="536"/>
      <c r="D515" s="536"/>
      <c r="E515" s="354"/>
      <c r="F515" s="354"/>
      <c r="G515" s="354"/>
      <c r="H515" s="354"/>
      <c r="I515" s="354"/>
      <c r="J515" s="354"/>
      <c r="K515" s="354"/>
      <c r="L515" s="240"/>
      <c r="M515" s="127"/>
      <c r="N515" s="240"/>
      <c r="O515" s="240"/>
      <c r="P515" s="240"/>
      <c r="Q515" s="240"/>
      <c r="R515" s="240"/>
      <c r="S515" s="240"/>
      <c r="T515" s="240"/>
      <c r="U515" s="497"/>
      <c r="V515" s="497"/>
    </row>
    <row r="516" spans="1:22" x14ac:dyDescent="0.3">
      <c r="A516" s="258" t="s">
        <v>513</v>
      </c>
      <c r="B516" s="536" t="str">
        <f t="shared" si="48"/>
        <v>Module14</v>
      </c>
      <c r="C516" s="536"/>
      <c r="D516" s="536"/>
      <c r="E516" s="354"/>
      <c r="F516" s="354"/>
      <c r="G516" s="354"/>
      <c r="H516" s="354"/>
      <c r="I516" s="354"/>
      <c r="J516" s="354"/>
      <c r="K516" s="354"/>
      <c r="L516" s="240"/>
      <c r="M516" s="127"/>
      <c r="N516" s="240"/>
      <c r="O516" s="240"/>
      <c r="P516" s="240"/>
      <c r="Q516" s="240"/>
      <c r="R516" s="240"/>
      <c r="S516" s="240"/>
      <c r="T516" s="240"/>
      <c r="U516" s="497"/>
      <c r="V516" s="497"/>
    </row>
    <row r="517" spans="1:22" x14ac:dyDescent="0.3">
      <c r="A517" s="258" t="s">
        <v>1110</v>
      </c>
      <c r="B517" s="536" t="str">
        <f t="shared" si="48"/>
        <v>Module15</v>
      </c>
      <c r="C517" s="536"/>
      <c r="D517" s="536"/>
      <c r="E517" s="354"/>
      <c r="F517" s="354"/>
      <c r="G517" s="354"/>
      <c r="H517" s="354"/>
      <c r="I517" s="354"/>
      <c r="J517" s="354"/>
      <c r="K517" s="240"/>
      <c r="L517" s="240"/>
      <c r="M517" s="127"/>
      <c r="N517" s="240"/>
      <c r="O517" s="240"/>
      <c r="P517" s="240"/>
      <c r="Q517" s="240"/>
      <c r="R517" s="240"/>
      <c r="S517" s="240"/>
      <c r="T517" s="240"/>
      <c r="U517" s="497"/>
      <c r="V517" s="497"/>
    </row>
    <row r="518" spans="1:22" x14ac:dyDescent="0.25">
      <c r="A518" s="262"/>
      <c r="B518" s="537" t="s">
        <v>119</v>
      </c>
      <c r="C518" s="537"/>
      <c r="D518" s="537"/>
      <c r="E518" s="262">
        <f>SUM(E503:E517)</f>
        <v>0</v>
      </c>
      <c r="F518" s="265">
        <f>IFERROR(SUMPRODUCT(F503:F517,E503:E517)/E518,0)</f>
        <v>0</v>
      </c>
      <c r="G518" s="262">
        <f>SUM(G503:G517)</f>
        <v>0</v>
      </c>
      <c r="H518" s="265">
        <f>IFERROR(SUMPRODUCT(H503:H517,G503:G517)/G518,0)</f>
        <v>0</v>
      </c>
      <c r="I518" s="262">
        <f>SUM(I503:I517)</f>
        <v>0</v>
      </c>
      <c r="J518" s="265">
        <f>IFERROR(SUMPRODUCT(J503:J517,I503:I517)/I518,0)</f>
        <v>0</v>
      </c>
      <c r="K518" s="262">
        <f>SUM(K503:K517)</f>
        <v>0</v>
      </c>
      <c r="L518" s="265">
        <f>IFERROR(SUMPRODUCT(L503:L517,K503:K517)/K518,0)</f>
        <v>0</v>
      </c>
      <c r="M518" s="262">
        <f>SUM(M503:M517)</f>
        <v>0</v>
      </c>
      <c r="N518" s="265">
        <f>IFERROR(SUMPRODUCT(N503:N517,M503:M517)/M518,0)</f>
        <v>0</v>
      </c>
      <c r="O518" s="262">
        <f>SUM(O503:O517)</f>
        <v>0</v>
      </c>
      <c r="P518" s="265">
        <f>IFERROR(SUMPRODUCT(P503:P517,O503:O517)/O518,0)</f>
        <v>0</v>
      </c>
      <c r="Q518" s="262">
        <f>SUM(Q503:Q517)</f>
        <v>0</v>
      </c>
      <c r="R518" s="265">
        <f>IFERROR(SUMPRODUCT(R503:R517,Q503:Q517)/Q518,0)</f>
        <v>0</v>
      </c>
      <c r="S518" s="262">
        <f>SUM(S503:S517)</f>
        <v>0</v>
      </c>
      <c r="T518" s="265">
        <f>IFERROR(SUMPRODUCT(T503:T517,S503:S517)/S518,0)</f>
        <v>0</v>
      </c>
      <c r="U518" s="497"/>
      <c r="V518" s="497"/>
    </row>
    <row r="519" spans="1:22" s="121" customFormat="1" ht="23.25" customHeight="1" x14ac:dyDescent="0.25">
      <c r="A519" s="260" t="s">
        <v>267</v>
      </c>
      <c r="B519" s="538" t="s">
        <v>214</v>
      </c>
      <c r="C519" s="538"/>
      <c r="D519" s="538"/>
      <c r="E519" s="538"/>
      <c r="F519" s="538"/>
      <c r="G519" s="538"/>
      <c r="H519" s="538"/>
      <c r="I519" s="538"/>
      <c r="J519" s="538"/>
      <c r="K519" s="538"/>
      <c r="L519" s="538"/>
      <c r="M519" s="538"/>
      <c r="N519" s="538"/>
      <c r="O519" s="538"/>
      <c r="P519" s="538"/>
      <c r="Q519" s="538"/>
      <c r="R519" s="538"/>
      <c r="S519" s="538"/>
      <c r="T519" s="538"/>
      <c r="U519" s="538"/>
      <c r="V519" s="538"/>
    </row>
    <row r="520" spans="1:22" ht="21.75" customHeight="1" x14ac:dyDescent="0.25">
      <c r="A520" s="260">
        <v>12.2</v>
      </c>
      <c r="B520" s="526" t="s">
        <v>213</v>
      </c>
      <c r="C520" s="526"/>
      <c r="D520" s="526"/>
      <c r="E520" s="526"/>
      <c r="F520" s="526"/>
      <c r="G520" s="526"/>
      <c r="H520" s="526"/>
      <c r="I520" s="526"/>
      <c r="J520" s="526"/>
      <c r="K520" s="526"/>
      <c r="L520" s="526"/>
      <c r="M520" s="526"/>
      <c r="N520" s="526"/>
      <c r="O520" s="526"/>
      <c r="P520" s="526"/>
      <c r="Q520" s="526"/>
      <c r="R520" s="526"/>
      <c r="S520" s="526"/>
      <c r="T520" s="526"/>
      <c r="U520" s="526"/>
      <c r="V520" s="526"/>
    </row>
    <row r="521" spans="1:22" x14ac:dyDescent="0.25">
      <c r="A521" s="508" t="s">
        <v>139</v>
      </c>
      <c r="B521" s="508" t="str">
        <f>IF(OR($E$5="Gas Turbine (Open Cycle)",$E$5="Combined Cycle Gas Turbine (CCGT)"),"Modules","Units")</f>
        <v>Modules</v>
      </c>
      <c r="C521" s="508"/>
      <c r="D521" s="554" t="s">
        <v>207</v>
      </c>
      <c r="E521" s="508" t="str">
        <f>E7</f>
        <v>Current/ Assessment/ Target Year (20.... 20....)</v>
      </c>
      <c r="F521" s="508"/>
      <c r="G521" s="508"/>
      <c r="H521" s="508"/>
      <c r="I521" s="508"/>
      <c r="J521" s="508"/>
      <c r="K521" s="508"/>
      <c r="L521" s="508"/>
      <c r="M521" s="508" t="str">
        <f>M7</f>
        <v>Baseline Year/ Previous Year (20.... 20....)</v>
      </c>
      <c r="N521" s="508"/>
      <c r="O521" s="508"/>
      <c r="P521" s="508"/>
      <c r="Q521" s="508"/>
      <c r="R521" s="508"/>
      <c r="S521" s="508"/>
      <c r="T521" s="508"/>
      <c r="U521" s="603" t="s">
        <v>259</v>
      </c>
      <c r="V521" s="603"/>
    </row>
    <row r="522" spans="1:22" ht="96.6" customHeight="1" x14ac:dyDescent="0.25">
      <c r="A522" s="508"/>
      <c r="B522" s="508"/>
      <c r="C522" s="508"/>
      <c r="D522" s="556"/>
      <c r="E522" s="258" t="s">
        <v>324</v>
      </c>
      <c r="F522" s="258" t="s">
        <v>325</v>
      </c>
      <c r="G522" s="258" t="s">
        <v>306</v>
      </c>
      <c r="H522" s="258" t="s">
        <v>220</v>
      </c>
      <c r="I522" s="530" t="s">
        <v>339</v>
      </c>
      <c r="J522" s="532"/>
      <c r="K522" s="123" t="s">
        <v>340</v>
      </c>
      <c r="L522" s="123" t="s">
        <v>341</v>
      </c>
      <c r="M522" s="258" t="s">
        <v>324</v>
      </c>
      <c r="N522" s="258" t="s">
        <v>216</v>
      </c>
      <c r="O522" s="123" t="s">
        <v>305</v>
      </c>
      <c r="P522" s="258" t="s">
        <v>220</v>
      </c>
      <c r="Q522" s="530" t="s">
        <v>339</v>
      </c>
      <c r="R522" s="532"/>
      <c r="S522" s="123" t="s">
        <v>340</v>
      </c>
      <c r="T522" s="123" t="s">
        <v>341</v>
      </c>
      <c r="U522" s="603"/>
      <c r="V522" s="603"/>
    </row>
    <row r="523" spans="1:22" s="130" customFormat="1" ht="25.15" customHeight="1" x14ac:dyDescent="0.25">
      <c r="A523" s="508"/>
      <c r="B523" s="508"/>
      <c r="C523" s="508"/>
      <c r="D523" s="264" t="s">
        <v>28</v>
      </c>
      <c r="E523" s="264" t="s">
        <v>206</v>
      </c>
      <c r="F523" s="264" t="s">
        <v>206</v>
      </c>
      <c r="G523" s="264" t="s">
        <v>206</v>
      </c>
      <c r="H523" s="264"/>
      <c r="I523" s="264" t="s">
        <v>28</v>
      </c>
      <c r="J523" s="258" t="s">
        <v>188</v>
      </c>
      <c r="K523" s="264" t="s">
        <v>28</v>
      </c>
      <c r="L523" s="264" t="s">
        <v>164</v>
      </c>
      <c r="M523" s="264" t="s">
        <v>206</v>
      </c>
      <c r="N523" s="264" t="s">
        <v>206</v>
      </c>
      <c r="O523" s="264" t="s">
        <v>206</v>
      </c>
      <c r="P523" s="264"/>
      <c r="Q523" s="264" t="s">
        <v>28</v>
      </c>
      <c r="R523" s="258" t="s">
        <v>188</v>
      </c>
      <c r="S523" s="264" t="s">
        <v>28</v>
      </c>
      <c r="T523" s="264" t="s">
        <v>164</v>
      </c>
      <c r="U523" s="609"/>
      <c r="V523" s="610"/>
    </row>
    <row r="524" spans="1:22" s="131" customFormat="1" x14ac:dyDescent="0.25">
      <c r="A524" s="258" t="s">
        <v>30</v>
      </c>
      <c r="B524" s="536" t="str">
        <f>B18</f>
        <v>Module1</v>
      </c>
      <c r="C524" s="536"/>
      <c r="D524" s="261">
        <f>E18</f>
        <v>0</v>
      </c>
      <c r="E524" s="354"/>
      <c r="F524" s="354"/>
      <c r="G524" s="354"/>
      <c r="H524" s="150">
        <f>(8760-(F524+G524+E524))/8760</f>
        <v>1</v>
      </c>
      <c r="I524" s="354"/>
      <c r="J524" s="354"/>
      <c r="K524" s="150">
        <f>IFERROR((E503*F503+G503*H503+I503*J503+K503*L503)/(F503+H503+J503+L503),0)</f>
        <v>0</v>
      </c>
      <c r="L524" s="150">
        <f>F503+H503+J503+L503</f>
        <v>0</v>
      </c>
      <c r="M524" s="354"/>
      <c r="N524" s="354"/>
      <c r="O524" s="354"/>
      <c r="P524" s="265">
        <f>(8760-(N524+O524+M524))/8760</f>
        <v>1</v>
      </c>
      <c r="Q524" s="354"/>
      <c r="R524" s="354"/>
      <c r="S524" s="265">
        <f>IFERROR((M503*N503+O503*P503+Q503*R503+S503*T503)/(N503+P503+R503+T503),0)</f>
        <v>0</v>
      </c>
      <c r="T524" s="265">
        <f>N503+P503+R503+T503</f>
        <v>0</v>
      </c>
      <c r="U524" s="497"/>
      <c r="V524" s="497"/>
    </row>
    <row r="525" spans="1:22" s="131" customFormat="1" x14ac:dyDescent="0.25">
      <c r="A525" s="258" t="s">
        <v>32</v>
      </c>
      <c r="B525" s="536" t="str">
        <f t="shared" ref="B525:B538" si="49">B19</f>
        <v>Module2</v>
      </c>
      <c r="C525" s="536"/>
      <c r="D525" s="261">
        <f t="shared" ref="D525:D538" si="50">E19</f>
        <v>0</v>
      </c>
      <c r="E525" s="354"/>
      <c r="F525" s="354"/>
      <c r="G525" s="354"/>
      <c r="H525" s="150">
        <f t="shared" ref="H525:H538" si="51">(8760-(F525+G525+E525))/8760</f>
        <v>1</v>
      </c>
      <c r="I525" s="354"/>
      <c r="J525" s="354"/>
      <c r="K525" s="150">
        <f t="shared" ref="K525:K538" si="52">IFERROR((E504*F504+G504*H504+I504*J504+K504*L504)/(F504+H504+J504+L504),0)</f>
        <v>0</v>
      </c>
      <c r="L525" s="150">
        <f t="shared" ref="L525:L538" si="53">F504+H504+J504+L504</f>
        <v>0</v>
      </c>
      <c r="M525" s="354"/>
      <c r="N525" s="354"/>
      <c r="O525" s="354"/>
      <c r="P525" s="265">
        <f t="shared" ref="P525:P538" si="54">(8760-(N525+O525+M525))/8760</f>
        <v>1</v>
      </c>
      <c r="Q525" s="354"/>
      <c r="R525" s="354"/>
      <c r="S525" s="265">
        <f t="shared" ref="S525:S538" si="55">IFERROR((M504*N504+O504*P504+Q504*R504+S504*T504)/(N504+P504+R504+T504),0)</f>
        <v>0</v>
      </c>
      <c r="T525" s="265">
        <f t="shared" ref="T525:T538" si="56">N504+P504+R504+T504</f>
        <v>0</v>
      </c>
      <c r="U525" s="497"/>
      <c r="V525" s="497"/>
    </row>
    <row r="526" spans="1:22" s="131" customFormat="1" x14ac:dyDescent="0.3">
      <c r="A526" s="258" t="s">
        <v>77</v>
      </c>
      <c r="B526" s="536" t="str">
        <f t="shared" si="49"/>
        <v>Module3</v>
      </c>
      <c r="C526" s="536"/>
      <c r="D526" s="261">
        <f t="shared" si="50"/>
        <v>0</v>
      </c>
      <c r="E526" s="354"/>
      <c r="F526" s="354"/>
      <c r="G526" s="354"/>
      <c r="H526" s="150">
        <f t="shared" si="51"/>
        <v>1</v>
      </c>
      <c r="I526" s="354"/>
      <c r="J526" s="354"/>
      <c r="K526" s="150">
        <f t="shared" si="52"/>
        <v>0</v>
      </c>
      <c r="L526" s="150">
        <f t="shared" si="53"/>
        <v>0</v>
      </c>
      <c r="M526" s="354"/>
      <c r="N526" s="354"/>
      <c r="O526" s="354"/>
      <c r="P526" s="265">
        <f t="shared" si="54"/>
        <v>1</v>
      </c>
      <c r="Q526" s="354"/>
      <c r="R526" s="359"/>
      <c r="S526" s="265">
        <f t="shared" si="55"/>
        <v>0</v>
      </c>
      <c r="T526" s="265">
        <f t="shared" si="56"/>
        <v>0</v>
      </c>
      <c r="U526" s="497"/>
      <c r="V526" s="497"/>
    </row>
    <row r="527" spans="1:22" s="131" customFormat="1" x14ac:dyDescent="0.3">
      <c r="A527" s="258" t="s">
        <v>262</v>
      </c>
      <c r="B527" s="536" t="str">
        <f t="shared" si="49"/>
        <v>Module4</v>
      </c>
      <c r="C527" s="536"/>
      <c r="D527" s="261">
        <f t="shared" si="50"/>
        <v>0</v>
      </c>
      <c r="E527" s="354"/>
      <c r="F527" s="354"/>
      <c r="G527" s="354"/>
      <c r="H527" s="150">
        <f t="shared" si="51"/>
        <v>1</v>
      </c>
      <c r="I527" s="354"/>
      <c r="J527" s="354"/>
      <c r="K527" s="150">
        <f t="shared" si="52"/>
        <v>0</v>
      </c>
      <c r="L527" s="150">
        <f t="shared" si="53"/>
        <v>0</v>
      </c>
      <c r="M527" s="354"/>
      <c r="N527" s="354"/>
      <c r="O527" s="354"/>
      <c r="P527" s="265">
        <f t="shared" si="54"/>
        <v>1</v>
      </c>
      <c r="Q527" s="354"/>
      <c r="R527" s="359"/>
      <c r="S527" s="265">
        <f t="shared" si="55"/>
        <v>0</v>
      </c>
      <c r="T527" s="265">
        <f t="shared" si="56"/>
        <v>0</v>
      </c>
      <c r="U527" s="497"/>
      <c r="V527" s="497"/>
    </row>
    <row r="528" spans="1:22" s="131" customFormat="1" x14ac:dyDescent="0.3">
      <c r="A528" s="258" t="s">
        <v>38</v>
      </c>
      <c r="B528" s="536" t="str">
        <f t="shared" si="49"/>
        <v>Module5</v>
      </c>
      <c r="C528" s="536"/>
      <c r="D528" s="261">
        <f t="shared" si="50"/>
        <v>0</v>
      </c>
      <c r="E528" s="354"/>
      <c r="F528" s="354"/>
      <c r="G528" s="354"/>
      <c r="H528" s="150">
        <f t="shared" si="51"/>
        <v>1</v>
      </c>
      <c r="I528" s="354"/>
      <c r="J528" s="354"/>
      <c r="K528" s="150">
        <f t="shared" si="52"/>
        <v>0</v>
      </c>
      <c r="L528" s="150">
        <f t="shared" si="53"/>
        <v>0</v>
      </c>
      <c r="M528" s="354"/>
      <c r="N528" s="354"/>
      <c r="O528" s="354"/>
      <c r="P528" s="265">
        <f t="shared" si="54"/>
        <v>1</v>
      </c>
      <c r="Q528" s="354"/>
      <c r="R528" s="359"/>
      <c r="S528" s="265">
        <f t="shared" si="55"/>
        <v>0</v>
      </c>
      <c r="T528" s="265">
        <f t="shared" si="56"/>
        <v>0</v>
      </c>
      <c r="U528" s="497"/>
      <c r="V528" s="497"/>
    </row>
    <row r="529" spans="1:22" s="131" customFormat="1" x14ac:dyDescent="0.3">
      <c r="A529" s="258" t="s">
        <v>40</v>
      </c>
      <c r="B529" s="536" t="str">
        <f t="shared" si="49"/>
        <v>Module6</v>
      </c>
      <c r="C529" s="536"/>
      <c r="D529" s="261">
        <f t="shared" si="50"/>
        <v>0</v>
      </c>
      <c r="E529" s="354"/>
      <c r="F529" s="354"/>
      <c r="G529" s="354"/>
      <c r="H529" s="150">
        <f t="shared" si="51"/>
        <v>1</v>
      </c>
      <c r="I529" s="354"/>
      <c r="J529" s="354"/>
      <c r="K529" s="150">
        <f t="shared" si="52"/>
        <v>0</v>
      </c>
      <c r="L529" s="150">
        <f t="shared" si="53"/>
        <v>0</v>
      </c>
      <c r="M529" s="354"/>
      <c r="N529" s="354"/>
      <c r="O529" s="354"/>
      <c r="P529" s="265">
        <f t="shared" si="54"/>
        <v>1</v>
      </c>
      <c r="Q529" s="354"/>
      <c r="R529" s="359"/>
      <c r="S529" s="265">
        <f t="shared" si="55"/>
        <v>0</v>
      </c>
      <c r="T529" s="265">
        <f t="shared" si="56"/>
        <v>0</v>
      </c>
      <c r="U529" s="497"/>
      <c r="V529" s="497"/>
    </row>
    <row r="530" spans="1:22" s="131" customFormat="1" x14ac:dyDescent="0.3">
      <c r="A530" s="258" t="s">
        <v>42</v>
      </c>
      <c r="B530" s="536" t="str">
        <f t="shared" si="49"/>
        <v>Module7</v>
      </c>
      <c r="C530" s="536"/>
      <c r="D530" s="261">
        <f t="shared" si="50"/>
        <v>0</v>
      </c>
      <c r="E530" s="354"/>
      <c r="F530" s="354"/>
      <c r="G530" s="354"/>
      <c r="H530" s="150">
        <f t="shared" si="51"/>
        <v>1</v>
      </c>
      <c r="I530" s="354"/>
      <c r="J530" s="354"/>
      <c r="K530" s="150">
        <f t="shared" si="52"/>
        <v>0</v>
      </c>
      <c r="L530" s="150">
        <f t="shared" si="53"/>
        <v>0</v>
      </c>
      <c r="M530" s="354"/>
      <c r="N530" s="354"/>
      <c r="O530" s="354"/>
      <c r="P530" s="265">
        <f t="shared" si="54"/>
        <v>1</v>
      </c>
      <c r="Q530" s="354"/>
      <c r="R530" s="359"/>
      <c r="S530" s="265">
        <f t="shared" si="55"/>
        <v>0</v>
      </c>
      <c r="T530" s="265">
        <f t="shared" si="56"/>
        <v>0</v>
      </c>
      <c r="U530" s="497"/>
      <c r="V530" s="497"/>
    </row>
    <row r="531" spans="1:22" s="131" customFormat="1" x14ac:dyDescent="0.3">
      <c r="A531" s="258" t="s">
        <v>44</v>
      </c>
      <c r="B531" s="536" t="str">
        <f t="shared" si="49"/>
        <v>Module8</v>
      </c>
      <c r="C531" s="536"/>
      <c r="D531" s="261">
        <f t="shared" si="50"/>
        <v>0</v>
      </c>
      <c r="E531" s="354"/>
      <c r="F531" s="354"/>
      <c r="G531" s="354"/>
      <c r="H531" s="150">
        <f t="shared" si="51"/>
        <v>1</v>
      </c>
      <c r="I531" s="354"/>
      <c r="J531" s="354"/>
      <c r="K531" s="150">
        <f t="shared" si="52"/>
        <v>0</v>
      </c>
      <c r="L531" s="150">
        <f t="shared" si="53"/>
        <v>0</v>
      </c>
      <c r="M531" s="354"/>
      <c r="N531" s="354"/>
      <c r="O531" s="354"/>
      <c r="P531" s="265">
        <f t="shared" si="54"/>
        <v>1</v>
      </c>
      <c r="Q531" s="354"/>
      <c r="R531" s="359"/>
      <c r="S531" s="265">
        <f t="shared" si="55"/>
        <v>0</v>
      </c>
      <c r="T531" s="265">
        <f t="shared" si="56"/>
        <v>0</v>
      </c>
      <c r="U531" s="497"/>
      <c r="V531" s="497"/>
    </row>
    <row r="532" spans="1:22" s="131" customFormat="1" x14ac:dyDescent="0.3">
      <c r="A532" s="258" t="s">
        <v>46</v>
      </c>
      <c r="B532" s="536" t="str">
        <f t="shared" si="49"/>
        <v>Module9</v>
      </c>
      <c r="C532" s="536"/>
      <c r="D532" s="261">
        <f t="shared" si="50"/>
        <v>0</v>
      </c>
      <c r="E532" s="354"/>
      <c r="F532" s="354"/>
      <c r="G532" s="354"/>
      <c r="H532" s="150">
        <f t="shared" si="51"/>
        <v>1</v>
      </c>
      <c r="I532" s="354"/>
      <c r="J532" s="354"/>
      <c r="K532" s="150">
        <f t="shared" si="52"/>
        <v>0</v>
      </c>
      <c r="L532" s="150">
        <f t="shared" si="53"/>
        <v>0</v>
      </c>
      <c r="M532" s="354"/>
      <c r="N532" s="354"/>
      <c r="O532" s="354"/>
      <c r="P532" s="265">
        <f t="shared" si="54"/>
        <v>1</v>
      </c>
      <c r="Q532" s="354"/>
      <c r="R532" s="359"/>
      <c r="S532" s="265">
        <f t="shared" si="55"/>
        <v>0</v>
      </c>
      <c r="T532" s="265">
        <f t="shared" si="56"/>
        <v>0</v>
      </c>
      <c r="U532" s="497"/>
      <c r="V532" s="497"/>
    </row>
    <row r="533" spans="1:22" s="131" customFormat="1" x14ac:dyDescent="0.3">
      <c r="A533" s="258" t="s">
        <v>48</v>
      </c>
      <c r="B533" s="536" t="str">
        <f t="shared" si="49"/>
        <v>Module10</v>
      </c>
      <c r="C533" s="536"/>
      <c r="D533" s="261">
        <f t="shared" si="50"/>
        <v>0</v>
      </c>
      <c r="E533" s="354"/>
      <c r="F533" s="354"/>
      <c r="G533" s="354"/>
      <c r="H533" s="150">
        <f t="shared" si="51"/>
        <v>1</v>
      </c>
      <c r="I533" s="354"/>
      <c r="J533" s="354"/>
      <c r="K533" s="150">
        <f t="shared" si="52"/>
        <v>0</v>
      </c>
      <c r="L533" s="150">
        <f t="shared" si="53"/>
        <v>0</v>
      </c>
      <c r="M533" s="354"/>
      <c r="N533" s="354"/>
      <c r="O533" s="354"/>
      <c r="P533" s="265">
        <f t="shared" si="54"/>
        <v>1</v>
      </c>
      <c r="Q533" s="354"/>
      <c r="R533" s="359"/>
      <c r="S533" s="265">
        <f t="shared" si="55"/>
        <v>0</v>
      </c>
      <c r="T533" s="265">
        <f t="shared" si="56"/>
        <v>0</v>
      </c>
      <c r="U533" s="497"/>
      <c r="V533" s="497"/>
    </row>
    <row r="534" spans="1:22" s="131" customFormat="1" x14ac:dyDescent="0.3">
      <c r="A534" s="258" t="s">
        <v>278</v>
      </c>
      <c r="B534" s="536" t="str">
        <f t="shared" si="49"/>
        <v>Module11</v>
      </c>
      <c r="C534" s="536"/>
      <c r="D534" s="261">
        <f t="shared" si="50"/>
        <v>0</v>
      </c>
      <c r="E534" s="354"/>
      <c r="F534" s="354"/>
      <c r="G534" s="354"/>
      <c r="H534" s="150">
        <f t="shared" si="51"/>
        <v>1</v>
      </c>
      <c r="I534" s="354"/>
      <c r="J534" s="354"/>
      <c r="K534" s="150">
        <f t="shared" si="52"/>
        <v>0</v>
      </c>
      <c r="L534" s="150">
        <f t="shared" si="53"/>
        <v>0</v>
      </c>
      <c r="M534" s="354"/>
      <c r="N534" s="354"/>
      <c r="O534" s="354"/>
      <c r="P534" s="265">
        <f t="shared" si="54"/>
        <v>1</v>
      </c>
      <c r="Q534" s="354"/>
      <c r="R534" s="359"/>
      <c r="S534" s="265">
        <f t="shared" si="55"/>
        <v>0</v>
      </c>
      <c r="T534" s="265">
        <f t="shared" si="56"/>
        <v>0</v>
      </c>
      <c r="U534" s="497"/>
      <c r="V534" s="497"/>
    </row>
    <row r="535" spans="1:22" s="131" customFormat="1" x14ac:dyDescent="0.3">
      <c r="A535" s="258" t="s">
        <v>279</v>
      </c>
      <c r="B535" s="536" t="str">
        <f t="shared" si="49"/>
        <v>Module12</v>
      </c>
      <c r="C535" s="536"/>
      <c r="D535" s="261">
        <f t="shared" si="50"/>
        <v>0</v>
      </c>
      <c r="E535" s="354"/>
      <c r="F535" s="354"/>
      <c r="G535" s="354"/>
      <c r="H535" s="150">
        <f t="shared" si="51"/>
        <v>1</v>
      </c>
      <c r="I535" s="354"/>
      <c r="J535" s="354"/>
      <c r="K535" s="150">
        <f t="shared" si="52"/>
        <v>0</v>
      </c>
      <c r="L535" s="150">
        <f t="shared" si="53"/>
        <v>0</v>
      </c>
      <c r="M535" s="354"/>
      <c r="N535" s="354"/>
      <c r="O535" s="354"/>
      <c r="P535" s="265">
        <f t="shared" si="54"/>
        <v>1</v>
      </c>
      <c r="Q535" s="354"/>
      <c r="R535" s="359"/>
      <c r="S535" s="265">
        <f t="shared" si="55"/>
        <v>0</v>
      </c>
      <c r="T535" s="265">
        <f t="shared" si="56"/>
        <v>0</v>
      </c>
      <c r="U535" s="497"/>
      <c r="V535" s="497"/>
    </row>
    <row r="536" spans="1:22" s="131" customFormat="1" x14ac:dyDescent="0.3">
      <c r="A536" s="258" t="s">
        <v>512</v>
      </c>
      <c r="B536" s="536" t="str">
        <f t="shared" si="49"/>
        <v>Module13</v>
      </c>
      <c r="C536" s="536"/>
      <c r="D536" s="261">
        <f t="shared" si="50"/>
        <v>0</v>
      </c>
      <c r="E536" s="354"/>
      <c r="F536" s="354"/>
      <c r="G536" s="354"/>
      <c r="H536" s="150">
        <f t="shared" si="51"/>
        <v>1</v>
      </c>
      <c r="I536" s="354"/>
      <c r="J536" s="354"/>
      <c r="K536" s="150">
        <f t="shared" si="52"/>
        <v>0</v>
      </c>
      <c r="L536" s="150">
        <f t="shared" si="53"/>
        <v>0</v>
      </c>
      <c r="M536" s="354"/>
      <c r="N536" s="354"/>
      <c r="O536" s="354"/>
      <c r="P536" s="265">
        <f t="shared" si="54"/>
        <v>1</v>
      </c>
      <c r="Q536" s="354"/>
      <c r="R536" s="359"/>
      <c r="S536" s="265">
        <f t="shared" si="55"/>
        <v>0</v>
      </c>
      <c r="T536" s="265">
        <f t="shared" si="56"/>
        <v>0</v>
      </c>
      <c r="U536" s="497"/>
      <c r="V536" s="497"/>
    </row>
    <row r="537" spans="1:22" s="131" customFormat="1" x14ac:dyDescent="0.3">
      <c r="A537" s="258" t="s">
        <v>513</v>
      </c>
      <c r="B537" s="536" t="str">
        <f t="shared" si="49"/>
        <v>Module14</v>
      </c>
      <c r="C537" s="536"/>
      <c r="D537" s="261">
        <f t="shared" si="50"/>
        <v>0</v>
      </c>
      <c r="E537" s="354"/>
      <c r="F537" s="354"/>
      <c r="G537" s="354"/>
      <c r="H537" s="150">
        <f t="shared" si="51"/>
        <v>1</v>
      </c>
      <c r="I537" s="354"/>
      <c r="J537" s="354"/>
      <c r="K537" s="150">
        <f t="shared" si="52"/>
        <v>0</v>
      </c>
      <c r="L537" s="150">
        <f t="shared" si="53"/>
        <v>0</v>
      </c>
      <c r="M537" s="354"/>
      <c r="N537" s="354"/>
      <c r="O537" s="354"/>
      <c r="P537" s="265">
        <f t="shared" si="54"/>
        <v>1</v>
      </c>
      <c r="Q537" s="354"/>
      <c r="R537" s="359"/>
      <c r="S537" s="265">
        <f t="shared" si="55"/>
        <v>0</v>
      </c>
      <c r="T537" s="265">
        <f t="shared" si="56"/>
        <v>0</v>
      </c>
      <c r="U537" s="497"/>
      <c r="V537" s="497"/>
    </row>
    <row r="538" spans="1:22" s="131" customFormat="1" x14ac:dyDescent="0.3">
      <c r="A538" s="258" t="s">
        <v>1110</v>
      </c>
      <c r="B538" s="536" t="str">
        <f t="shared" si="49"/>
        <v>Module15</v>
      </c>
      <c r="C538" s="536"/>
      <c r="D538" s="261">
        <f t="shared" si="50"/>
        <v>0</v>
      </c>
      <c r="E538" s="354"/>
      <c r="F538" s="354"/>
      <c r="G538" s="354"/>
      <c r="H538" s="150">
        <f t="shared" si="51"/>
        <v>1</v>
      </c>
      <c r="I538" s="354"/>
      <c r="J538" s="354"/>
      <c r="K538" s="150">
        <f t="shared" si="52"/>
        <v>0</v>
      </c>
      <c r="L538" s="150">
        <f t="shared" si="53"/>
        <v>0</v>
      </c>
      <c r="M538" s="354"/>
      <c r="N538" s="354"/>
      <c r="O538" s="354"/>
      <c r="P538" s="265">
        <f t="shared" si="54"/>
        <v>1</v>
      </c>
      <c r="Q538" s="354"/>
      <c r="R538" s="359"/>
      <c r="S538" s="265">
        <f t="shared" si="55"/>
        <v>0</v>
      </c>
      <c r="T538" s="265">
        <f t="shared" si="56"/>
        <v>0</v>
      </c>
      <c r="U538" s="497"/>
      <c r="V538" s="497"/>
    </row>
    <row r="539" spans="1:22" s="130" customFormat="1" x14ac:dyDescent="0.3">
      <c r="A539" s="258"/>
      <c r="B539" s="508" t="s">
        <v>119</v>
      </c>
      <c r="C539" s="508"/>
      <c r="D539" s="261">
        <f>SUM(D524:D538)</f>
        <v>0</v>
      </c>
      <c r="E539" s="241">
        <f>IFERROR(SUMPRODUCT(E524:E538,D524:D538)/($D$539*8760),0)</f>
        <v>0</v>
      </c>
      <c r="F539" s="241">
        <f>IFERROR(SUMPRODUCT(F524:F538,D524:D538)/($D$539*8760),0)</f>
        <v>0</v>
      </c>
      <c r="G539" s="241">
        <f>IFERROR(SUMPRODUCT(G524:G538,D524:D538)/($D$539*8760),0)</f>
        <v>0</v>
      </c>
      <c r="H539" s="332">
        <f>1-E539-F539-G539</f>
        <v>1</v>
      </c>
      <c r="I539" s="242">
        <f>SUM(I524:I538)</f>
        <v>0</v>
      </c>
      <c r="J539" s="243">
        <f>IFERROR(SUMPRODUCT(J524:J538,I524:I538)/I539,0)</f>
        <v>0</v>
      </c>
      <c r="K539" s="242">
        <f>SUM(K524:K538)</f>
        <v>0</v>
      </c>
      <c r="L539" s="243">
        <f>IFERROR(SUMPRODUCT(L524:L538,K524:K538)/K539,0)</f>
        <v>0</v>
      </c>
      <c r="M539" s="241">
        <f>IFERROR(SUMPRODUCT(M524:M538,D524:D538)/($D$539*8760),0)</f>
        <v>0</v>
      </c>
      <c r="N539" s="241">
        <f>IFERROR(SUMPRODUCT(N524:N538,D524:D538)/($D$539*8760),0)</f>
        <v>0</v>
      </c>
      <c r="O539" s="241">
        <f>IFERROR(SUMPRODUCT(O524:O538,D524:D538)/($D$539*8760),0)</f>
        <v>0</v>
      </c>
      <c r="P539" s="332">
        <f>1-M539-N539-O539</f>
        <v>1</v>
      </c>
      <c r="Q539" s="242">
        <f>SUM(Q524:Q538)</f>
        <v>0</v>
      </c>
      <c r="R539" s="243">
        <f>IFERROR(SUMPRODUCT(R524:R538,Q524:Q538)/Q539,0)</f>
        <v>0</v>
      </c>
      <c r="S539" s="242">
        <f>SUM(S524:S538)</f>
        <v>0</v>
      </c>
      <c r="T539" s="243">
        <f>IFERROR(SUMPRODUCT(T524:T538,S524:S538)/S539,0)</f>
        <v>0</v>
      </c>
      <c r="U539" s="497"/>
      <c r="V539" s="497"/>
    </row>
    <row r="540" spans="1:22" x14ac:dyDescent="0.25">
      <c r="A540" s="260"/>
      <c r="B540" s="525" t="s">
        <v>637</v>
      </c>
      <c r="C540" s="525"/>
      <c r="D540" s="525"/>
      <c r="E540" s="525"/>
      <c r="F540" s="525"/>
      <c r="G540" s="525"/>
      <c r="H540" s="525"/>
      <c r="I540" s="525"/>
      <c r="J540" s="525"/>
      <c r="K540" s="525"/>
      <c r="L540" s="525"/>
      <c r="M540" s="525"/>
      <c r="N540" s="525"/>
      <c r="O540" s="525"/>
      <c r="P540" s="525"/>
      <c r="Q540" s="525"/>
      <c r="R540" s="525"/>
      <c r="S540" s="525"/>
      <c r="T540" s="525"/>
      <c r="U540" s="525"/>
      <c r="V540" s="525"/>
    </row>
    <row r="541" spans="1:22" x14ac:dyDescent="0.25">
      <c r="A541" s="260" t="s">
        <v>268</v>
      </c>
      <c r="B541" s="526" t="s">
        <v>129</v>
      </c>
      <c r="C541" s="526"/>
      <c r="D541" s="526"/>
      <c r="E541" s="526"/>
      <c r="F541" s="526"/>
      <c r="G541" s="526"/>
      <c r="H541" s="526"/>
      <c r="I541" s="526"/>
      <c r="J541" s="526"/>
      <c r="K541" s="526"/>
      <c r="L541" s="526"/>
      <c r="M541" s="526"/>
      <c r="N541" s="526"/>
      <c r="O541" s="526"/>
      <c r="P541" s="526"/>
      <c r="Q541" s="526"/>
      <c r="R541" s="526"/>
      <c r="S541" s="526"/>
      <c r="T541" s="526"/>
      <c r="U541" s="526"/>
      <c r="V541" s="526"/>
    </row>
    <row r="542" spans="1:22" x14ac:dyDescent="0.25">
      <c r="A542" s="260" t="s">
        <v>30</v>
      </c>
      <c r="B542" s="540" t="s">
        <v>638</v>
      </c>
      <c r="C542" s="540"/>
      <c r="D542" s="540"/>
      <c r="E542" s="540"/>
      <c r="F542" s="540"/>
      <c r="G542" s="540"/>
      <c r="H542" s="540"/>
      <c r="I542" s="540"/>
      <c r="J542" s="540"/>
      <c r="K542" s="540"/>
      <c r="L542" s="540"/>
      <c r="M542" s="540"/>
      <c r="N542" s="540"/>
      <c r="O542" s="540"/>
      <c r="P542" s="540"/>
      <c r="Q542" s="540"/>
      <c r="R542" s="540"/>
      <c r="S542" s="540"/>
      <c r="T542" s="540"/>
      <c r="U542" s="540"/>
      <c r="V542" s="540"/>
    </row>
    <row r="543" spans="1:22" x14ac:dyDescent="0.25">
      <c r="A543" s="260" t="s">
        <v>32</v>
      </c>
      <c r="B543" s="524" t="s">
        <v>342</v>
      </c>
      <c r="C543" s="524"/>
      <c r="D543" s="524"/>
      <c r="E543" s="524"/>
      <c r="F543" s="524"/>
      <c r="G543" s="524"/>
      <c r="H543" s="524"/>
      <c r="I543" s="524"/>
      <c r="J543" s="524"/>
      <c r="K543" s="524"/>
      <c r="L543" s="524"/>
      <c r="M543" s="524"/>
      <c r="N543" s="524"/>
      <c r="O543" s="524"/>
      <c r="P543" s="524"/>
      <c r="Q543" s="524"/>
      <c r="R543" s="524"/>
      <c r="S543" s="524"/>
      <c r="T543" s="524"/>
      <c r="U543" s="524"/>
      <c r="V543" s="524"/>
    </row>
    <row r="544" spans="1:22" x14ac:dyDescent="0.25">
      <c r="A544" s="260" t="s">
        <v>77</v>
      </c>
      <c r="B544" s="524" t="s">
        <v>343</v>
      </c>
      <c r="C544" s="524"/>
      <c r="D544" s="524"/>
      <c r="E544" s="524"/>
      <c r="F544" s="524"/>
      <c r="G544" s="524"/>
      <c r="H544" s="524"/>
      <c r="I544" s="524"/>
      <c r="J544" s="524"/>
      <c r="K544" s="524"/>
      <c r="L544" s="524"/>
      <c r="M544" s="524"/>
      <c r="N544" s="524"/>
      <c r="O544" s="524"/>
      <c r="P544" s="524"/>
      <c r="Q544" s="524"/>
      <c r="R544" s="524"/>
      <c r="S544" s="524"/>
      <c r="T544" s="524"/>
      <c r="U544" s="524"/>
      <c r="V544" s="524"/>
    </row>
    <row r="545" spans="1:22" x14ac:dyDescent="0.25">
      <c r="A545" s="260" t="s">
        <v>36</v>
      </c>
      <c r="B545" s="540" t="s">
        <v>344</v>
      </c>
      <c r="C545" s="540"/>
      <c r="D545" s="540"/>
      <c r="E545" s="540"/>
      <c r="F545" s="540"/>
      <c r="G545" s="540"/>
      <c r="H545" s="540"/>
      <c r="I545" s="540"/>
      <c r="J545" s="540"/>
      <c r="K545" s="540"/>
      <c r="L545" s="540"/>
      <c r="M545" s="540"/>
      <c r="N545" s="540"/>
      <c r="O545" s="540"/>
      <c r="P545" s="540"/>
      <c r="Q545" s="540"/>
      <c r="R545" s="540"/>
      <c r="S545" s="540"/>
      <c r="T545" s="540"/>
      <c r="U545" s="540"/>
      <c r="V545" s="540"/>
    </row>
    <row r="546" spans="1:22" x14ac:dyDescent="0.25">
      <c r="A546" s="153">
        <v>12.3</v>
      </c>
      <c r="B546" s="527" t="s">
        <v>1185</v>
      </c>
      <c r="C546" s="527"/>
      <c r="D546" s="527"/>
      <c r="E546" s="527"/>
      <c r="F546" s="527"/>
      <c r="G546" s="527"/>
      <c r="H546" s="527"/>
      <c r="I546" s="527"/>
      <c r="J546" s="527"/>
      <c r="K546" s="527"/>
      <c r="L546" s="527"/>
      <c r="M546" s="527"/>
      <c r="N546" s="527"/>
      <c r="O546" s="527"/>
      <c r="P546" s="527"/>
      <c r="Q546" s="527"/>
      <c r="R546" s="527"/>
      <c r="S546" s="527"/>
      <c r="T546" s="527"/>
      <c r="U546" s="527"/>
      <c r="V546" s="527"/>
    </row>
    <row r="547" spans="1:22" ht="16.5" customHeight="1" x14ac:dyDescent="0.25">
      <c r="A547" s="508" t="s">
        <v>139</v>
      </c>
      <c r="B547" s="594" t="s">
        <v>193</v>
      </c>
      <c r="C547" s="595"/>
      <c r="D547" s="595"/>
      <c r="E547" s="595"/>
      <c r="F547" s="595"/>
      <c r="G547" s="595"/>
      <c r="H547" s="595"/>
      <c r="I547" s="595"/>
      <c r="J547" s="595"/>
      <c r="K547" s="595"/>
      <c r="L547" s="595"/>
      <c r="M547" s="595"/>
      <c r="N547" s="595"/>
      <c r="O547" s="595"/>
      <c r="P547" s="595"/>
      <c r="Q547" s="595"/>
      <c r="R547" s="595"/>
      <c r="S547" s="595"/>
      <c r="T547" s="596"/>
      <c r="U547" s="508" t="s">
        <v>259</v>
      </c>
      <c r="V547" s="508"/>
    </row>
    <row r="548" spans="1:22" x14ac:dyDescent="0.25">
      <c r="A548" s="508"/>
      <c r="B548" s="597"/>
      <c r="C548" s="598"/>
      <c r="D548" s="598"/>
      <c r="E548" s="598"/>
      <c r="F548" s="598"/>
      <c r="G548" s="598"/>
      <c r="H548" s="598"/>
      <c r="I548" s="598"/>
      <c r="J548" s="598"/>
      <c r="K548" s="598"/>
      <c r="L548" s="598"/>
      <c r="M548" s="598"/>
      <c r="N548" s="598"/>
      <c r="O548" s="598"/>
      <c r="P548" s="598"/>
      <c r="Q548" s="598"/>
      <c r="R548" s="598"/>
      <c r="S548" s="598"/>
      <c r="T548" s="599"/>
      <c r="U548" s="508"/>
      <c r="V548" s="508"/>
    </row>
    <row r="549" spans="1:22" x14ac:dyDescent="0.25">
      <c r="A549" s="508"/>
      <c r="B549" s="600" t="s">
        <v>62</v>
      </c>
      <c r="C549" s="601"/>
      <c r="D549" s="601"/>
      <c r="E549" s="601"/>
      <c r="F549" s="601"/>
      <c r="G549" s="601"/>
      <c r="H549" s="601"/>
      <c r="I549" s="601"/>
      <c r="J549" s="601"/>
      <c r="K549" s="601"/>
      <c r="L549" s="601"/>
      <c r="M549" s="601"/>
      <c r="N549" s="601"/>
      <c r="O549" s="601"/>
      <c r="P549" s="601"/>
      <c r="Q549" s="601"/>
      <c r="R549" s="601"/>
      <c r="S549" s="601"/>
      <c r="T549" s="602"/>
      <c r="U549" s="508"/>
      <c r="V549" s="508"/>
    </row>
    <row r="550" spans="1:22" x14ac:dyDescent="0.25">
      <c r="A550" s="154" t="s">
        <v>30</v>
      </c>
      <c r="B550" s="612"/>
      <c r="C550" s="613"/>
      <c r="D550" s="613"/>
      <c r="E550" s="613"/>
      <c r="F550" s="613"/>
      <c r="G550" s="613"/>
      <c r="H550" s="613"/>
      <c r="I550" s="613"/>
      <c r="J550" s="613"/>
      <c r="K550" s="613"/>
      <c r="L550" s="613"/>
      <c r="M550" s="613"/>
      <c r="N550" s="613"/>
      <c r="O550" s="613"/>
      <c r="P550" s="613"/>
      <c r="Q550" s="613"/>
      <c r="R550" s="613"/>
      <c r="S550" s="613"/>
      <c r="T550" s="614"/>
      <c r="U550" s="497"/>
      <c r="V550" s="497"/>
    </row>
    <row r="551" spans="1:22" x14ac:dyDescent="0.25">
      <c r="A551" s="260"/>
      <c r="B551" s="615"/>
      <c r="C551" s="616"/>
      <c r="D551" s="616"/>
      <c r="E551" s="616"/>
      <c r="F551" s="616"/>
      <c r="G551" s="616"/>
      <c r="H551" s="616"/>
      <c r="I551" s="616"/>
      <c r="J551" s="616"/>
      <c r="K551" s="616"/>
      <c r="L551" s="616"/>
      <c r="M551" s="616"/>
      <c r="N551" s="616"/>
      <c r="O551" s="616"/>
      <c r="P551" s="616"/>
      <c r="Q551" s="616"/>
      <c r="R551" s="616"/>
      <c r="S551" s="616"/>
      <c r="T551" s="617"/>
      <c r="U551" s="497"/>
      <c r="V551" s="497"/>
    </row>
    <row r="552" spans="1:22" x14ac:dyDescent="0.25">
      <c r="A552" s="260">
        <v>12.4</v>
      </c>
      <c r="B552" s="526" t="s">
        <v>218</v>
      </c>
      <c r="C552" s="526"/>
      <c r="D552" s="526"/>
      <c r="E552" s="526"/>
      <c r="F552" s="526"/>
      <c r="G552" s="526"/>
      <c r="H552" s="526"/>
      <c r="I552" s="526"/>
      <c r="J552" s="526"/>
      <c r="K552" s="526"/>
      <c r="L552" s="526"/>
      <c r="M552" s="526"/>
      <c r="N552" s="526"/>
      <c r="O552" s="526"/>
      <c r="P552" s="526"/>
      <c r="Q552" s="526"/>
      <c r="R552" s="526"/>
      <c r="S552" s="526"/>
      <c r="T552" s="526"/>
      <c r="U552" s="526"/>
      <c r="V552" s="526"/>
    </row>
    <row r="553" spans="1:22" x14ac:dyDescent="0.25">
      <c r="A553" s="260" t="s">
        <v>273</v>
      </c>
      <c r="B553" s="526" t="s">
        <v>282</v>
      </c>
      <c r="C553" s="526"/>
      <c r="D553" s="526"/>
      <c r="E553" s="526"/>
      <c r="F553" s="526"/>
      <c r="G553" s="526"/>
      <c r="H553" s="526"/>
      <c r="I553" s="526"/>
      <c r="J553" s="526"/>
      <c r="K553" s="526"/>
      <c r="L553" s="526"/>
      <c r="M553" s="526"/>
      <c r="N553" s="526"/>
      <c r="O553" s="526"/>
      <c r="P553" s="526"/>
      <c r="Q553" s="526"/>
      <c r="R553" s="526"/>
      <c r="S553" s="526"/>
      <c r="T553" s="526"/>
      <c r="U553" s="526"/>
      <c r="V553" s="526"/>
    </row>
    <row r="554" spans="1:22" ht="16.5" customHeight="1" x14ac:dyDescent="0.25">
      <c r="A554" s="508" t="s">
        <v>139</v>
      </c>
      <c r="B554" s="503" t="s">
        <v>128</v>
      </c>
      <c r="C554" s="503"/>
      <c r="D554" s="503"/>
      <c r="E554" s="508" t="s">
        <v>27</v>
      </c>
      <c r="F554" s="508" t="str">
        <f>E7</f>
        <v>Current/ Assessment/ Target Year (20.... 20....)</v>
      </c>
      <c r="G554" s="508"/>
      <c r="H554" s="508"/>
      <c r="I554" s="508"/>
      <c r="J554" s="508"/>
      <c r="K554" s="508"/>
      <c r="L554" s="508"/>
      <c r="M554" s="505" t="str">
        <f>M7</f>
        <v>Baseline Year/ Previous Year (20.... 20....)</v>
      </c>
      <c r="N554" s="506"/>
      <c r="O554" s="506"/>
      <c r="P554" s="506"/>
      <c r="Q554" s="506"/>
      <c r="R554" s="507"/>
      <c r="S554" s="508" t="s">
        <v>1043</v>
      </c>
      <c r="T554" s="508"/>
      <c r="U554" s="604" t="s">
        <v>52</v>
      </c>
      <c r="V554" s="605"/>
    </row>
    <row r="555" spans="1:22" ht="45" customHeight="1" x14ac:dyDescent="0.25">
      <c r="A555" s="508"/>
      <c r="B555" s="503"/>
      <c r="C555" s="503"/>
      <c r="D555" s="503"/>
      <c r="E555" s="508"/>
      <c r="F555" s="508" t="s">
        <v>519</v>
      </c>
      <c r="G555" s="508"/>
      <c r="H555" s="508"/>
      <c r="I555" s="508" t="s">
        <v>520</v>
      </c>
      <c r="J555" s="508"/>
      <c r="K555" s="508"/>
      <c r="L555" s="508"/>
      <c r="M555" s="541" t="s">
        <v>519</v>
      </c>
      <c r="N555" s="542"/>
      <c r="O555" s="543"/>
      <c r="P555" s="541" t="s">
        <v>520</v>
      </c>
      <c r="Q555" s="542"/>
      <c r="R555" s="543"/>
      <c r="S555" s="250" t="s">
        <v>519</v>
      </c>
      <c r="T555" s="250" t="s">
        <v>521</v>
      </c>
      <c r="U555" s="606"/>
      <c r="V555" s="607"/>
    </row>
    <row r="556" spans="1:22" x14ac:dyDescent="0.25">
      <c r="A556" s="258" t="s">
        <v>30</v>
      </c>
      <c r="B556" s="504" t="s">
        <v>883</v>
      </c>
      <c r="C556" s="504"/>
      <c r="D556" s="504"/>
      <c r="E556" s="260" t="s">
        <v>134</v>
      </c>
      <c r="F556" s="501"/>
      <c r="G556" s="501"/>
      <c r="H556" s="501"/>
      <c r="I556" s="501"/>
      <c r="J556" s="501"/>
      <c r="K556" s="501"/>
      <c r="L556" s="501"/>
      <c r="M556" s="498"/>
      <c r="N556" s="499"/>
      <c r="O556" s="500"/>
      <c r="P556" s="498"/>
      <c r="Q556" s="499"/>
      <c r="R556" s="500"/>
      <c r="S556" s="261">
        <f>M556</f>
        <v>0</v>
      </c>
      <c r="T556" s="261">
        <f>P556</f>
        <v>0</v>
      </c>
      <c r="U556" s="501"/>
      <c r="V556" s="501"/>
    </row>
    <row r="557" spans="1:22" x14ac:dyDescent="0.25">
      <c r="A557" s="258" t="s">
        <v>32</v>
      </c>
      <c r="B557" s="504" t="s">
        <v>133</v>
      </c>
      <c r="C557" s="504"/>
      <c r="D557" s="504"/>
      <c r="E557" s="260" t="s">
        <v>134</v>
      </c>
      <c r="F557" s="501"/>
      <c r="G557" s="501"/>
      <c r="H557" s="501"/>
      <c r="I557" s="501"/>
      <c r="J557" s="501"/>
      <c r="K557" s="501"/>
      <c r="L557" s="501"/>
      <c r="M557" s="498"/>
      <c r="N557" s="499"/>
      <c r="O557" s="500"/>
      <c r="P557" s="498"/>
      <c r="Q557" s="499"/>
      <c r="R557" s="500"/>
      <c r="S557" s="261">
        <f>M557</f>
        <v>0</v>
      </c>
      <c r="T557" s="261">
        <f>P557</f>
        <v>0</v>
      </c>
      <c r="U557" s="501"/>
      <c r="V557" s="501"/>
    </row>
    <row r="558" spans="1:22" x14ac:dyDescent="0.25">
      <c r="A558" s="260" t="s">
        <v>178</v>
      </c>
      <c r="B558" s="526" t="s">
        <v>281</v>
      </c>
      <c r="C558" s="526"/>
      <c r="D558" s="526"/>
      <c r="E558" s="526"/>
      <c r="F558" s="526"/>
      <c r="G558" s="526"/>
      <c r="H558" s="526"/>
      <c r="I558" s="526"/>
      <c r="J558" s="526"/>
      <c r="K558" s="526"/>
      <c r="L558" s="526"/>
      <c r="M558" s="526"/>
      <c r="N558" s="526"/>
      <c r="O558" s="526"/>
      <c r="P558" s="526"/>
      <c r="Q558" s="526"/>
      <c r="R558" s="526"/>
      <c r="S558" s="526"/>
      <c r="T558" s="526"/>
      <c r="U558" s="526"/>
      <c r="V558" s="526"/>
    </row>
    <row r="559" spans="1:22" x14ac:dyDescent="0.25">
      <c r="A559" s="258" t="s">
        <v>30</v>
      </c>
      <c r="B559" s="504" t="s">
        <v>280</v>
      </c>
      <c r="C559" s="504"/>
      <c r="D559" s="504"/>
      <c r="E559" s="260" t="s">
        <v>91</v>
      </c>
      <c r="F559" s="501"/>
      <c r="G559" s="501"/>
      <c r="H559" s="501"/>
      <c r="I559" s="501"/>
      <c r="J559" s="501"/>
      <c r="K559" s="501"/>
      <c r="L559" s="501"/>
      <c r="M559" s="498"/>
      <c r="N559" s="499"/>
      <c r="O559" s="499"/>
      <c r="P559" s="499"/>
      <c r="Q559" s="499"/>
      <c r="R559" s="500"/>
      <c r="S559" s="509">
        <f>M559</f>
        <v>0</v>
      </c>
      <c r="T559" s="509"/>
      <c r="U559" s="501"/>
      <c r="V559" s="501"/>
    </row>
    <row r="560" spans="1:22" x14ac:dyDescent="0.25">
      <c r="A560" s="260" t="s">
        <v>264</v>
      </c>
      <c r="B560" s="533" t="s">
        <v>1029</v>
      </c>
      <c r="C560" s="534"/>
      <c r="D560" s="534"/>
      <c r="E560" s="534"/>
      <c r="F560" s="534"/>
      <c r="G560" s="534"/>
      <c r="H560" s="534"/>
      <c r="I560" s="534"/>
      <c r="J560" s="534"/>
      <c r="K560" s="534"/>
      <c r="L560" s="534"/>
      <c r="M560" s="534"/>
      <c r="N560" s="534"/>
      <c r="O560" s="534"/>
      <c r="P560" s="534"/>
      <c r="Q560" s="534"/>
      <c r="R560" s="534"/>
      <c r="S560" s="534"/>
      <c r="T560" s="535"/>
      <c r="U560" s="259"/>
      <c r="V560" s="259"/>
    </row>
    <row r="561" spans="1:22" x14ac:dyDescent="0.25">
      <c r="A561" s="260" t="s">
        <v>179</v>
      </c>
      <c r="B561" s="526" t="s">
        <v>1041</v>
      </c>
      <c r="C561" s="526"/>
      <c r="D561" s="526"/>
      <c r="E561" s="526"/>
      <c r="F561" s="526"/>
      <c r="G561" s="526"/>
      <c r="H561" s="526"/>
      <c r="I561" s="526"/>
      <c r="J561" s="526"/>
      <c r="K561" s="526"/>
      <c r="L561" s="526"/>
      <c r="M561" s="526"/>
      <c r="N561" s="526"/>
      <c r="O561" s="526"/>
      <c r="P561" s="526"/>
      <c r="Q561" s="526"/>
      <c r="R561" s="526"/>
      <c r="S561" s="526"/>
      <c r="T561" s="526"/>
      <c r="U561" s="526"/>
      <c r="V561" s="526"/>
    </row>
    <row r="562" spans="1:22" ht="39" customHeight="1" x14ac:dyDescent="0.25">
      <c r="A562" s="508" t="s">
        <v>139</v>
      </c>
      <c r="B562" s="508" t="str">
        <f>IF(OR($E$5="Gas Turbine (Open Cycle)",$E$5="Combined Cycle Gas Turbine (CCGT)"),"Modules","Units")</f>
        <v>Modules</v>
      </c>
      <c r="C562" s="508"/>
      <c r="D562" s="508"/>
      <c r="E562" s="508" t="s">
        <v>28</v>
      </c>
      <c r="F562" s="530" t="str">
        <f>E7</f>
        <v>Current/ Assessment/ Target Year (20.... 20....)</v>
      </c>
      <c r="G562" s="531"/>
      <c r="H562" s="532"/>
      <c r="I562" s="505" t="str">
        <f>M7</f>
        <v>Baseline Year/ Previous Year (20.... 20....)</v>
      </c>
      <c r="J562" s="506"/>
      <c r="K562" s="506"/>
      <c r="L562" s="506"/>
      <c r="M562" s="506"/>
      <c r="N562" s="506"/>
      <c r="O562" s="506"/>
      <c r="P562" s="506"/>
      <c r="Q562" s="507"/>
      <c r="R562" s="539" t="s">
        <v>1043</v>
      </c>
      <c r="S562" s="539"/>
      <c r="T562" s="539"/>
      <c r="U562" s="508" t="s">
        <v>52</v>
      </c>
      <c r="V562" s="508"/>
    </row>
    <row r="563" spans="1:22" ht="32.25" customHeight="1" x14ac:dyDescent="0.25">
      <c r="A563" s="508"/>
      <c r="B563" s="508"/>
      <c r="C563" s="508"/>
      <c r="D563" s="508"/>
      <c r="E563" s="508"/>
      <c r="F563" s="258" t="s">
        <v>309</v>
      </c>
      <c r="G563" s="258" t="s">
        <v>310</v>
      </c>
      <c r="H563" s="258" t="s">
        <v>311</v>
      </c>
      <c r="I563" s="530" t="s">
        <v>309</v>
      </c>
      <c r="J563" s="531"/>
      <c r="K563" s="532"/>
      <c r="L563" s="530" t="s">
        <v>310</v>
      </c>
      <c r="M563" s="531"/>
      <c r="N563" s="532"/>
      <c r="O563" s="530" t="s">
        <v>311</v>
      </c>
      <c r="P563" s="531"/>
      <c r="Q563" s="532"/>
      <c r="R563" s="258" t="s">
        <v>309</v>
      </c>
      <c r="S563" s="258" t="s">
        <v>310</v>
      </c>
      <c r="T563" s="258" t="s">
        <v>311</v>
      </c>
      <c r="U563" s="508"/>
      <c r="V563" s="508"/>
    </row>
    <row r="564" spans="1:22" x14ac:dyDescent="0.25">
      <c r="A564" s="508"/>
      <c r="B564" s="508"/>
      <c r="C564" s="508"/>
      <c r="D564" s="508"/>
      <c r="E564" s="508"/>
      <c r="F564" s="258" t="s">
        <v>134</v>
      </c>
      <c r="G564" s="258" t="s">
        <v>134</v>
      </c>
      <c r="H564" s="258" t="s">
        <v>134</v>
      </c>
      <c r="I564" s="530" t="s">
        <v>134</v>
      </c>
      <c r="J564" s="531"/>
      <c r="K564" s="532"/>
      <c r="L564" s="530" t="s">
        <v>134</v>
      </c>
      <c r="M564" s="531"/>
      <c r="N564" s="532"/>
      <c r="O564" s="530" t="s">
        <v>134</v>
      </c>
      <c r="P564" s="531"/>
      <c r="Q564" s="532"/>
      <c r="R564" s="258" t="s">
        <v>134</v>
      </c>
      <c r="S564" s="258" t="s">
        <v>134</v>
      </c>
      <c r="T564" s="258" t="s">
        <v>134</v>
      </c>
      <c r="U564" s="508"/>
      <c r="V564" s="508"/>
    </row>
    <row r="565" spans="1:22" x14ac:dyDescent="0.25">
      <c r="A565" s="258" t="s">
        <v>30</v>
      </c>
      <c r="B565" s="536" t="str">
        <f t="shared" ref="B565:B579" si="57">B18</f>
        <v>Module1</v>
      </c>
      <c r="C565" s="536"/>
      <c r="D565" s="536"/>
      <c r="E565" s="262">
        <f t="shared" ref="E565:E579" si="58">E18</f>
        <v>0</v>
      </c>
      <c r="F565" s="353"/>
      <c r="G565" s="353"/>
      <c r="H565" s="353"/>
      <c r="I565" s="512"/>
      <c r="J565" s="513"/>
      <c r="K565" s="514"/>
      <c r="L565" s="512"/>
      <c r="M565" s="513"/>
      <c r="N565" s="514"/>
      <c r="O565" s="512"/>
      <c r="P565" s="513"/>
      <c r="Q565" s="514"/>
      <c r="R565" s="151">
        <f>I565</f>
        <v>0</v>
      </c>
      <c r="S565" s="151">
        <f>L565</f>
        <v>0</v>
      </c>
      <c r="T565" s="151">
        <f>O565</f>
        <v>0</v>
      </c>
      <c r="U565" s="501"/>
      <c r="V565" s="501"/>
    </row>
    <row r="566" spans="1:22" x14ac:dyDescent="0.25">
      <c r="A566" s="258" t="s">
        <v>32</v>
      </c>
      <c r="B566" s="536" t="str">
        <f t="shared" si="57"/>
        <v>Module2</v>
      </c>
      <c r="C566" s="536"/>
      <c r="D566" s="536"/>
      <c r="E566" s="262">
        <f t="shared" si="58"/>
        <v>0</v>
      </c>
      <c r="F566" s="353"/>
      <c r="G566" s="353"/>
      <c r="H566" s="353"/>
      <c r="I566" s="512"/>
      <c r="J566" s="513"/>
      <c r="K566" s="514"/>
      <c r="L566" s="512"/>
      <c r="M566" s="513"/>
      <c r="N566" s="514"/>
      <c r="O566" s="512"/>
      <c r="P566" s="513"/>
      <c r="Q566" s="514"/>
      <c r="R566" s="151">
        <f t="shared" ref="R566:R573" si="59">IFERROR(AVERAGEA(I566,L566,O566),0)</f>
        <v>0</v>
      </c>
      <c r="S566" s="151">
        <f t="shared" ref="S566:S573" si="60">IFERROR(AVERAGEA(J566,M566,P566),0)</f>
        <v>0</v>
      </c>
      <c r="T566" s="151">
        <f t="shared" ref="T566:T573" si="61">IFERROR(AVERAGEA(K566,N566,Q566),0)</f>
        <v>0</v>
      </c>
      <c r="U566" s="501"/>
      <c r="V566" s="501"/>
    </row>
    <row r="567" spans="1:22" x14ac:dyDescent="0.25">
      <c r="A567" s="258" t="s">
        <v>34</v>
      </c>
      <c r="B567" s="536" t="str">
        <f t="shared" si="57"/>
        <v>Module3</v>
      </c>
      <c r="C567" s="536"/>
      <c r="D567" s="536"/>
      <c r="E567" s="262">
        <f t="shared" si="58"/>
        <v>0</v>
      </c>
      <c r="F567" s="353"/>
      <c r="G567" s="353"/>
      <c r="H567" s="353"/>
      <c r="I567" s="512"/>
      <c r="J567" s="513"/>
      <c r="K567" s="514"/>
      <c r="L567" s="512"/>
      <c r="M567" s="513"/>
      <c r="N567" s="514"/>
      <c r="O567" s="512"/>
      <c r="P567" s="513"/>
      <c r="Q567" s="514"/>
      <c r="R567" s="151">
        <f t="shared" si="59"/>
        <v>0</v>
      </c>
      <c r="S567" s="151">
        <f t="shared" si="60"/>
        <v>0</v>
      </c>
      <c r="T567" s="151">
        <f t="shared" si="61"/>
        <v>0</v>
      </c>
      <c r="U567" s="501"/>
      <c r="V567" s="501"/>
    </row>
    <row r="568" spans="1:22" x14ac:dyDescent="0.25">
      <c r="A568" s="258" t="s">
        <v>36</v>
      </c>
      <c r="B568" s="536" t="str">
        <f t="shared" si="57"/>
        <v>Module4</v>
      </c>
      <c r="C568" s="536"/>
      <c r="D568" s="536"/>
      <c r="E568" s="262">
        <f t="shared" si="58"/>
        <v>0</v>
      </c>
      <c r="F568" s="353"/>
      <c r="G568" s="353"/>
      <c r="H568" s="353"/>
      <c r="I568" s="512"/>
      <c r="J568" s="513"/>
      <c r="K568" s="514"/>
      <c r="L568" s="512"/>
      <c r="M568" s="513"/>
      <c r="N568" s="514"/>
      <c r="O568" s="512"/>
      <c r="P568" s="513"/>
      <c r="Q568" s="514"/>
      <c r="R568" s="151">
        <f t="shared" si="59"/>
        <v>0</v>
      </c>
      <c r="S568" s="151">
        <f t="shared" si="60"/>
        <v>0</v>
      </c>
      <c r="T568" s="151">
        <f t="shared" si="61"/>
        <v>0</v>
      </c>
      <c r="U568" s="501"/>
      <c r="V568" s="501"/>
    </row>
    <row r="569" spans="1:22" x14ac:dyDescent="0.25">
      <c r="A569" s="258" t="s">
        <v>38</v>
      </c>
      <c r="B569" s="536" t="str">
        <f t="shared" si="57"/>
        <v>Module5</v>
      </c>
      <c r="C569" s="536"/>
      <c r="D569" s="536"/>
      <c r="E569" s="262">
        <f t="shared" si="58"/>
        <v>0</v>
      </c>
      <c r="F569" s="353"/>
      <c r="G569" s="353"/>
      <c r="H569" s="353"/>
      <c r="I569" s="512"/>
      <c r="J569" s="513"/>
      <c r="K569" s="514"/>
      <c r="L569" s="512"/>
      <c r="M569" s="513"/>
      <c r="N569" s="514"/>
      <c r="O569" s="512"/>
      <c r="P569" s="513"/>
      <c r="Q569" s="514"/>
      <c r="R569" s="151">
        <f t="shared" si="59"/>
        <v>0</v>
      </c>
      <c r="S569" s="151">
        <f t="shared" si="60"/>
        <v>0</v>
      </c>
      <c r="T569" s="151">
        <f t="shared" si="61"/>
        <v>0</v>
      </c>
      <c r="U569" s="501"/>
      <c r="V569" s="501"/>
    </row>
    <row r="570" spans="1:22" x14ac:dyDescent="0.25">
      <c r="A570" s="258" t="s">
        <v>40</v>
      </c>
      <c r="B570" s="536" t="str">
        <f t="shared" si="57"/>
        <v>Module6</v>
      </c>
      <c r="C570" s="536"/>
      <c r="D570" s="536"/>
      <c r="E570" s="262">
        <f t="shared" si="58"/>
        <v>0</v>
      </c>
      <c r="F570" s="353"/>
      <c r="G570" s="353"/>
      <c r="H570" s="353"/>
      <c r="I570" s="521"/>
      <c r="J570" s="522"/>
      <c r="K570" s="523"/>
      <c r="L570" s="521"/>
      <c r="M570" s="522"/>
      <c r="N570" s="523"/>
      <c r="O570" s="521"/>
      <c r="P570" s="522"/>
      <c r="Q570" s="523"/>
      <c r="R570" s="151">
        <f t="shared" si="59"/>
        <v>0</v>
      </c>
      <c r="S570" s="151">
        <f t="shared" si="60"/>
        <v>0</v>
      </c>
      <c r="T570" s="151">
        <f t="shared" si="61"/>
        <v>0</v>
      </c>
      <c r="U570" s="501"/>
      <c r="V570" s="501"/>
    </row>
    <row r="571" spans="1:22" x14ac:dyDescent="0.25">
      <c r="A571" s="258" t="s">
        <v>42</v>
      </c>
      <c r="B571" s="536" t="str">
        <f t="shared" si="57"/>
        <v>Module7</v>
      </c>
      <c r="C571" s="536"/>
      <c r="D571" s="536"/>
      <c r="E571" s="262">
        <f t="shared" si="58"/>
        <v>0</v>
      </c>
      <c r="F571" s="353"/>
      <c r="G571" s="353"/>
      <c r="H571" s="353"/>
      <c r="I571" s="521"/>
      <c r="J571" s="522"/>
      <c r="K571" s="523"/>
      <c r="L571" s="521"/>
      <c r="M571" s="522"/>
      <c r="N571" s="523"/>
      <c r="O571" s="521"/>
      <c r="P571" s="522"/>
      <c r="Q571" s="523"/>
      <c r="R571" s="151">
        <f t="shared" si="59"/>
        <v>0</v>
      </c>
      <c r="S571" s="151">
        <f t="shared" si="60"/>
        <v>0</v>
      </c>
      <c r="T571" s="151">
        <f t="shared" si="61"/>
        <v>0</v>
      </c>
      <c r="U571" s="501"/>
      <c r="V571" s="501"/>
    </row>
    <row r="572" spans="1:22" x14ac:dyDescent="0.25">
      <c r="A572" s="258" t="s">
        <v>44</v>
      </c>
      <c r="B572" s="536" t="str">
        <f t="shared" si="57"/>
        <v>Module8</v>
      </c>
      <c r="C572" s="536"/>
      <c r="D572" s="536"/>
      <c r="E572" s="262">
        <f t="shared" si="58"/>
        <v>0</v>
      </c>
      <c r="F572" s="353"/>
      <c r="G572" s="353"/>
      <c r="H572" s="353"/>
      <c r="I572" s="521"/>
      <c r="J572" s="522"/>
      <c r="K572" s="523"/>
      <c r="L572" s="521"/>
      <c r="M572" s="522"/>
      <c r="N572" s="523"/>
      <c r="O572" s="521"/>
      <c r="P572" s="522"/>
      <c r="Q572" s="523"/>
      <c r="R572" s="151">
        <f t="shared" si="59"/>
        <v>0</v>
      </c>
      <c r="S572" s="151">
        <f t="shared" si="60"/>
        <v>0</v>
      </c>
      <c r="T572" s="151">
        <f t="shared" si="61"/>
        <v>0</v>
      </c>
      <c r="U572" s="501"/>
      <c r="V572" s="501"/>
    </row>
    <row r="573" spans="1:22" x14ac:dyDescent="0.25">
      <c r="A573" s="258" t="s">
        <v>46</v>
      </c>
      <c r="B573" s="536" t="str">
        <f t="shared" si="57"/>
        <v>Module9</v>
      </c>
      <c r="C573" s="536"/>
      <c r="D573" s="536"/>
      <c r="E573" s="262">
        <f t="shared" si="58"/>
        <v>0</v>
      </c>
      <c r="F573" s="353"/>
      <c r="G573" s="353"/>
      <c r="H573" s="353"/>
      <c r="I573" s="521"/>
      <c r="J573" s="522"/>
      <c r="K573" s="523"/>
      <c r="L573" s="521"/>
      <c r="M573" s="522"/>
      <c r="N573" s="523"/>
      <c r="O573" s="521"/>
      <c r="P573" s="522"/>
      <c r="Q573" s="523"/>
      <c r="R573" s="151">
        <f t="shared" si="59"/>
        <v>0</v>
      </c>
      <c r="S573" s="151">
        <f t="shared" si="60"/>
        <v>0</v>
      </c>
      <c r="T573" s="151">
        <f t="shared" si="61"/>
        <v>0</v>
      </c>
      <c r="U573" s="501"/>
      <c r="V573" s="501"/>
    </row>
    <row r="574" spans="1:22" x14ac:dyDescent="0.25">
      <c r="A574" s="258" t="s">
        <v>48</v>
      </c>
      <c r="B574" s="536" t="str">
        <f t="shared" si="57"/>
        <v>Module10</v>
      </c>
      <c r="C574" s="536"/>
      <c r="D574" s="536"/>
      <c r="E574" s="262">
        <f t="shared" si="58"/>
        <v>0</v>
      </c>
      <c r="F574" s="353"/>
      <c r="G574" s="353"/>
      <c r="H574" s="353"/>
      <c r="I574" s="521"/>
      <c r="J574" s="522"/>
      <c r="K574" s="523"/>
      <c r="L574" s="521"/>
      <c r="M574" s="522"/>
      <c r="N574" s="523"/>
      <c r="O574" s="521"/>
      <c r="P574" s="522"/>
      <c r="Q574" s="523"/>
      <c r="R574" s="151">
        <f t="shared" ref="R574:R579" si="62">IFERROR(AVERAGEA(I574,L574,O574),0)</f>
        <v>0</v>
      </c>
      <c r="S574" s="151">
        <f t="shared" ref="S574:S579" si="63">IFERROR(AVERAGEA(J574,M574,P574),0)</f>
        <v>0</v>
      </c>
      <c r="T574" s="151">
        <f t="shared" ref="T574:T579" si="64">IFERROR(AVERAGEA(K574,N574,Q574),0)</f>
        <v>0</v>
      </c>
      <c r="U574" s="501"/>
      <c r="V574" s="501"/>
    </row>
    <row r="575" spans="1:22" x14ac:dyDescent="0.25">
      <c r="A575" s="258" t="s">
        <v>278</v>
      </c>
      <c r="B575" s="536" t="str">
        <f t="shared" si="57"/>
        <v>Module11</v>
      </c>
      <c r="C575" s="536"/>
      <c r="D575" s="536"/>
      <c r="E575" s="262">
        <f t="shared" si="58"/>
        <v>0</v>
      </c>
      <c r="F575" s="353"/>
      <c r="G575" s="353"/>
      <c r="H575" s="353"/>
      <c r="I575" s="521"/>
      <c r="J575" s="522"/>
      <c r="K575" s="523"/>
      <c r="L575" s="521"/>
      <c r="M575" s="522"/>
      <c r="N575" s="523"/>
      <c r="O575" s="521"/>
      <c r="P575" s="522"/>
      <c r="Q575" s="523"/>
      <c r="R575" s="151">
        <f t="shared" si="62"/>
        <v>0</v>
      </c>
      <c r="S575" s="151">
        <f t="shared" si="63"/>
        <v>0</v>
      </c>
      <c r="T575" s="151">
        <f t="shared" si="64"/>
        <v>0</v>
      </c>
      <c r="U575" s="501"/>
      <c r="V575" s="501"/>
    </row>
    <row r="576" spans="1:22" x14ac:dyDescent="0.25">
      <c r="A576" s="258" t="s">
        <v>279</v>
      </c>
      <c r="B576" s="536" t="str">
        <f t="shared" si="57"/>
        <v>Module12</v>
      </c>
      <c r="C576" s="536"/>
      <c r="D576" s="536"/>
      <c r="E576" s="262">
        <f t="shared" si="58"/>
        <v>0</v>
      </c>
      <c r="F576" s="353"/>
      <c r="G576" s="353"/>
      <c r="H576" s="353"/>
      <c r="I576" s="521"/>
      <c r="J576" s="522"/>
      <c r="K576" s="523"/>
      <c r="L576" s="521"/>
      <c r="M576" s="522"/>
      <c r="N576" s="523"/>
      <c r="O576" s="521"/>
      <c r="P576" s="522"/>
      <c r="Q576" s="523"/>
      <c r="R576" s="151">
        <f t="shared" si="62"/>
        <v>0</v>
      </c>
      <c r="S576" s="151">
        <f t="shared" si="63"/>
        <v>0</v>
      </c>
      <c r="T576" s="151">
        <f t="shared" si="64"/>
        <v>0</v>
      </c>
      <c r="U576" s="501"/>
      <c r="V576" s="501"/>
    </row>
    <row r="577" spans="1:22" x14ac:dyDescent="0.25">
      <c r="A577" s="258" t="s">
        <v>512</v>
      </c>
      <c r="B577" s="536" t="str">
        <f t="shared" si="57"/>
        <v>Module13</v>
      </c>
      <c r="C577" s="536"/>
      <c r="D577" s="536"/>
      <c r="E577" s="262">
        <f t="shared" si="58"/>
        <v>0</v>
      </c>
      <c r="F577" s="353"/>
      <c r="G577" s="353"/>
      <c r="H577" s="353"/>
      <c r="I577" s="521"/>
      <c r="J577" s="522"/>
      <c r="K577" s="523"/>
      <c r="L577" s="521"/>
      <c r="M577" s="522"/>
      <c r="N577" s="523"/>
      <c r="O577" s="521"/>
      <c r="P577" s="522"/>
      <c r="Q577" s="523"/>
      <c r="R577" s="151">
        <f t="shared" si="62"/>
        <v>0</v>
      </c>
      <c r="S577" s="151">
        <f t="shared" si="63"/>
        <v>0</v>
      </c>
      <c r="T577" s="151">
        <f t="shared" si="64"/>
        <v>0</v>
      </c>
      <c r="U577" s="501"/>
      <c r="V577" s="501"/>
    </row>
    <row r="578" spans="1:22" x14ac:dyDescent="0.25">
      <c r="A578" s="258" t="s">
        <v>513</v>
      </c>
      <c r="B578" s="536" t="str">
        <f t="shared" si="57"/>
        <v>Module14</v>
      </c>
      <c r="C578" s="536"/>
      <c r="D578" s="536"/>
      <c r="E578" s="262">
        <f t="shared" si="58"/>
        <v>0</v>
      </c>
      <c r="F578" s="353"/>
      <c r="G578" s="353"/>
      <c r="H578" s="353"/>
      <c r="I578" s="521"/>
      <c r="J578" s="522"/>
      <c r="K578" s="523"/>
      <c r="L578" s="521"/>
      <c r="M578" s="522"/>
      <c r="N578" s="523"/>
      <c r="O578" s="521"/>
      <c r="P578" s="522"/>
      <c r="Q578" s="523"/>
      <c r="R578" s="151">
        <f t="shared" si="62"/>
        <v>0</v>
      </c>
      <c r="S578" s="151">
        <f t="shared" si="63"/>
        <v>0</v>
      </c>
      <c r="T578" s="151">
        <f t="shared" si="64"/>
        <v>0</v>
      </c>
      <c r="U578" s="501"/>
      <c r="V578" s="501"/>
    </row>
    <row r="579" spans="1:22" x14ac:dyDescent="0.25">
      <c r="A579" s="258" t="s">
        <v>1110</v>
      </c>
      <c r="B579" s="536" t="str">
        <f t="shared" si="57"/>
        <v>Module15</v>
      </c>
      <c r="C579" s="536"/>
      <c r="D579" s="536"/>
      <c r="E579" s="262">
        <f t="shared" si="58"/>
        <v>0</v>
      </c>
      <c r="F579" s="353"/>
      <c r="G579" s="353"/>
      <c r="H579" s="353"/>
      <c r="I579" s="521"/>
      <c r="J579" s="522"/>
      <c r="K579" s="523"/>
      <c r="L579" s="521"/>
      <c r="M579" s="522"/>
      <c r="N579" s="523"/>
      <c r="O579" s="521"/>
      <c r="P579" s="522"/>
      <c r="Q579" s="523"/>
      <c r="R579" s="151">
        <f t="shared" si="62"/>
        <v>0</v>
      </c>
      <c r="S579" s="151">
        <f t="shared" si="63"/>
        <v>0</v>
      </c>
      <c r="T579" s="151">
        <f t="shared" si="64"/>
        <v>0</v>
      </c>
      <c r="U579" s="501"/>
      <c r="V579" s="501"/>
    </row>
    <row r="580" spans="1:22" x14ac:dyDescent="0.25">
      <c r="A580" s="260" t="s">
        <v>264</v>
      </c>
      <c r="B580" s="540" t="s">
        <v>286</v>
      </c>
      <c r="C580" s="540"/>
      <c r="D580" s="540"/>
      <c r="E580" s="540"/>
      <c r="F580" s="540"/>
      <c r="G580" s="540"/>
      <c r="H580" s="540"/>
      <c r="I580" s="540"/>
      <c r="J580" s="540"/>
      <c r="K580" s="540"/>
      <c r="L580" s="540"/>
      <c r="M580" s="540"/>
      <c r="N580" s="540"/>
      <c r="O580" s="540"/>
      <c r="P580" s="540"/>
      <c r="Q580" s="540"/>
      <c r="R580" s="540"/>
      <c r="S580" s="540"/>
      <c r="T580" s="540"/>
      <c r="U580" s="540"/>
      <c r="V580" s="540"/>
    </row>
    <row r="581" spans="1:22" x14ac:dyDescent="0.25">
      <c r="A581" s="260" t="s">
        <v>30</v>
      </c>
      <c r="B581" s="608" t="s">
        <v>284</v>
      </c>
      <c r="C581" s="608"/>
      <c r="D581" s="608"/>
      <c r="E581" s="608"/>
      <c r="F581" s="608"/>
      <c r="G581" s="608"/>
      <c r="H581" s="608"/>
      <c r="I581" s="608"/>
      <c r="J581" s="608"/>
      <c r="K581" s="608"/>
      <c r="L581" s="608"/>
      <c r="M581" s="608"/>
      <c r="N581" s="608"/>
      <c r="O581" s="608"/>
      <c r="P581" s="608"/>
      <c r="Q581" s="608"/>
      <c r="R581" s="608"/>
      <c r="S581" s="608"/>
      <c r="T581" s="608"/>
      <c r="U581" s="608"/>
      <c r="V581" s="608"/>
    </row>
    <row r="582" spans="1:22" x14ac:dyDescent="0.25">
      <c r="A582" s="260" t="s">
        <v>32</v>
      </c>
      <c r="B582" s="540" t="s">
        <v>285</v>
      </c>
      <c r="C582" s="540"/>
      <c r="D582" s="540"/>
      <c r="E582" s="540"/>
      <c r="F582" s="540"/>
      <c r="G582" s="540"/>
      <c r="H582" s="540"/>
      <c r="I582" s="540"/>
      <c r="J582" s="540"/>
      <c r="K582" s="540"/>
      <c r="L582" s="540"/>
      <c r="M582" s="540"/>
      <c r="N582" s="540"/>
      <c r="O582" s="540"/>
      <c r="P582" s="540"/>
      <c r="Q582" s="540"/>
      <c r="R582" s="540"/>
      <c r="S582" s="540"/>
      <c r="T582" s="540"/>
      <c r="U582" s="540"/>
      <c r="V582" s="540"/>
    </row>
    <row r="583" spans="1:22" x14ac:dyDescent="0.25">
      <c r="A583" s="260">
        <v>12.5</v>
      </c>
      <c r="B583" s="526" t="s">
        <v>345</v>
      </c>
      <c r="C583" s="526"/>
      <c r="D583" s="526"/>
      <c r="E583" s="526"/>
      <c r="F583" s="526"/>
      <c r="G583" s="526"/>
      <c r="H583" s="526"/>
      <c r="I583" s="526"/>
      <c r="J583" s="526"/>
      <c r="K583" s="526"/>
      <c r="L583" s="526"/>
      <c r="M583" s="526"/>
      <c r="N583" s="526"/>
      <c r="O583" s="526"/>
      <c r="P583" s="526"/>
      <c r="Q583" s="526"/>
      <c r="R583" s="526"/>
      <c r="S583" s="526"/>
      <c r="T583" s="526"/>
      <c r="U583" s="526"/>
      <c r="V583" s="526"/>
    </row>
    <row r="584" spans="1:22" ht="29.25" customHeight="1" x14ac:dyDescent="0.25">
      <c r="A584" s="508" t="s">
        <v>139</v>
      </c>
      <c r="B584" s="508" t="s">
        <v>300</v>
      </c>
      <c r="C584" s="508"/>
      <c r="D584" s="508"/>
      <c r="E584" s="508" t="str">
        <f>E7</f>
        <v>Current/ Assessment/ Target Year (20.... 20....)</v>
      </c>
      <c r="F584" s="508"/>
      <c r="G584" s="508"/>
      <c r="H584" s="508"/>
      <c r="I584" s="508"/>
      <c r="J584" s="508"/>
      <c r="K584" s="508"/>
      <c r="L584" s="508"/>
      <c r="M584" s="539" t="str">
        <f>M7</f>
        <v>Baseline Year/ Previous Year (20.... 20....)</v>
      </c>
      <c r="N584" s="508"/>
      <c r="O584" s="508"/>
      <c r="P584" s="508"/>
      <c r="Q584" s="508"/>
      <c r="R584" s="508"/>
      <c r="S584" s="508"/>
      <c r="T584" s="508"/>
      <c r="U584" s="508" t="s">
        <v>259</v>
      </c>
      <c r="V584" s="508"/>
    </row>
    <row r="585" spans="1:22" ht="72.75" customHeight="1" x14ac:dyDescent="0.25">
      <c r="A585" s="508"/>
      <c r="B585" s="508"/>
      <c r="C585" s="508"/>
      <c r="D585" s="508"/>
      <c r="E585" s="508" t="s">
        <v>207</v>
      </c>
      <c r="F585" s="508" t="s">
        <v>763</v>
      </c>
      <c r="G585" s="508"/>
      <c r="H585" s="508"/>
      <c r="I585" s="123" t="s">
        <v>135</v>
      </c>
      <c r="J585" s="258" t="s">
        <v>288</v>
      </c>
      <c r="K585" s="258" t="s">
        <v>287</v>
      </c>
      <c r="L585" s="508" t="s">
        <v>52</v>
      </c>
      <c r="M585" s="508" t="s">
        <v>207</v>
      </c>
      <c r="N585" s="508" t="s">
        <v>137</v>
      </c>
      <c r="O585" s="508"/>
      <c r="P585" s="508"/>
      <c r="Q585" s="123" t="s">
        <v>135</v>
      </c>
      <c r="R585" s="258" t="s">
        <v>288</v>
      </c>
      <c r="S585" s="258" t="s">
        <v>287</v>
      </c>
      <c r="T585" s="508" t="s">
        <v>52</v>
      </c>
      <c r="U585" s="508"/>
      <c r="V585" s="508"/>
    </row>
    <row r="586" spans="1:22" ht="30.75" customHeight="1" x14ac:dyDescent="0.25">
      <c r="A586" s="508"/>
      <c r="B586" s="508"/>
      <c r="C586" s="508"/>
      <c r="D586" s="508"/>
      <c r="E586" s="508"/>
      <c r="F586" s="508"/>
      <c r="G586" s="508"/>
      <c r="H586" s="508"/>
      <c r="I586" s="123" t="s">
        <v>131</v>
      </c>
      <c r="J586" s="258" t="s">
        <v>91</v>
      </c>
      <c r="K586" s="258" t="s">
        <v>283</v>
      </c>
      <c r="L586" s="508"/>
      <c r="M586" s="508"/>
      <c r="N586" s="508"/>
      <c r="O586" s="508"/>
      <c r="P586" s="508"/>
      <c r="Q586" s="123" t="s">
        <v>131</v>
      </c>
      <c r="R586" s="258" t="s">
        <v>91</v>
      </c>
      <c r="S586" s="258" t="s">
        <v>283</v>
      </c>
      <c r="T586" s="508"/>
      <c r="U586" s="508"/>
      <c r="V586" s="508"/>
    </row>
    <row r="587" spans="1:22" x14ac:dyDescent="0.25">
      <c r="A587" s="152" t="s">
        <v>30</v>
      </c>
      <c r="B587" s="497"/>
      <c r="C587" s="497"/>
      <c r="D587" s="497"/>
      <c r="E587" s="354"/>
      <c r="F587" s="497"/>
      <c r="G587" s="497"/>
      <c r="H587" s="497"/>
      <c r="I587" s="127"/>
      <c r="J587" s="354"/>
      <c r="K587" s="127"/>
      <c r="L587" s="127"/>
      <c r="M587" s="127"/>
      <c r="N587" s="497"/>
      <c r="O587" s="497"/>
      <c r="P587" s="497"/>
      <c r="Q587" s="127"/>
      <c r="R587" s="127"/>
      <c r="S587" s="127"/>
      <c r="T587" s="127"/>
      <c r="U587" s="497"/>
      <c r="V587" s="497"/>
    </row>
    <row r="588" spans="1:22" x14ac:dyDescent="0.25">
      <c r="A588" s="152" t="s">
        <v>32</v>
      </c>
      <c r="B588" s="497"/>
      <c r="C588" s="497"/>
      <c r="D588" s="497"/>
      <c r="E588" s="354"/>
      <c r="F588" s="497"/>
      <c r="G588" s="497"/>
      <c r="H588" s="497"/>
      <c r="I588" s="127"/>
      <c r="J588" s="354"/>
      <c r="K588" s="127"/>
      <c r="L588" s="127"/>
      <c r="M588" s="127"/>
      <c r="N588" s="497"/>
      <c r="O588" s="497"/>
      <c r="P588" s="497"/>
      <c r="Q588" s="127"/>
      <c r="R588" s="127"/>
      <c r="S588" s="127"/>
      <c r="T588" s="127"/>
      <c r="U588" s="497"/>
      <c r="V588" s="497"/>
    </row>
    <row r="589" spans="1:22" x14ac:dyDescent="0.25">
      <c r="A589" s="152" t="s">
        <v>77</v>
      </c>
      <c r="B589" s="497"/>
      <c r="C589" s="497"/>
      <c r="D589" s="497"/>
      <c r="E589" s="354"/>
      <c r="F589" s="497"/>
      <c r="G589" s="497"/>
      <c r="H589" s="497"/>
      <c r="I589" s="127"/>
      <c r="J589" s="127"/>
      <c r="K589" s="127"/>
      <c r="L589" s="127"/>
      <c r="M589" s="127"/>
      <c r="N589" s="497"/>
      <c r="O589" s="497"/>
      <c r="P589" s="497"/>
      <c r="Q589" s="127"/>
      <c r="R589" s="127"/>
      <c r="S589" s="127"/>
      <c r="T589" s="127"/>
      <c r="U589" s="497"/>
      <c r="V589" s="497"/>
    </row>
    <row r="590" spans="1:22" x14ac:dyDescent="0.25">
      <c r="A590" s="152" t="s">
        <v>262</v>
      </c>
      <c r="B590" s="497"/>
      <c r="C590" s="497"/>
      <c r="D590" s="497"/>
      <c r="E590" s="354"/>
      <c r="F590" s="497"/>
      <c r="G590" s="497"/>
      <c r="H590" s="497"/>
      <c r="I590" s="127"/>
      <c r="J590" s="127"/>
      <c r="K590" s="127"/>
      <c r="L590" s="127"/>
      <c r="M590" s="127"/>
      <c r="N590" s="497"/>
      <c r="O590" s="497"/>
      <c r="P590" s="497"/>
      <c r="Q590" s="127"/>
      <c r="R590" s="127"/>
      <c r="S590" s="127"/>
      <c r="T590" s="127"/>
      <c r="U590" s="497"/>
      <c r="V590" s="497"/>
    </row>
    <row r="591" spans="1:22" x14ac:dyDescent="0.25">
      <c r="A591" s="152" t="s">
        <v>38</v>
      </c>
      <c r="B591" s="497"/>
      <c r="C591" s="497"/>
      <c r="D591" s="497"/>
      <c r="E591" s="354"/>
      <c r="F591" s="497"/>
      <c r="G591" s="497"/>
      <c r="H591" s="497"/>
      <c r="I591" s="127"/>
      <c r="J591" s="127"/>
      <c r="K591" s="127"/>
      <c r="L591" s="127"/>
      <c r="M591" s="127"/>
      <c r="N591" s="497"/>
      <c r="O591" s="497"/>
      <c r="P591" s="497"/>
      <c r="Q591" s="127"/>
      <c r="R591" s="127"/>
      <c r="S591" s="127"/>
      <c r="T591" s="127"/>
      <c r="U591" s="497"/>
      <c r="V591" s="497"/>
    </row>
    <row r="592" spans="1:22" x14ac:dyDescent="0.25">
      <c r="A592" s="152" t="s">
        <v>40</v>
      </c>
      <c r="B592" s="497"/>
      <c r="C592" s="497"/>
      <c r="D592" s="497"/>
      <c r="E592" s="354"/>
      <c r="F592" s="497"/>
      <c r="G592" s="497"/>
      <c r="H592" s="497"/>
      <c r="I592" s="127"/>
      <c r="J592" s="127"/>
      <c r="K592" s="127"/>
      <c r="L592" s="127"/>
      <c r="M592" s="127"/>
      <c r="N592" s="497"/>
      <c r="O592" s="497"/>
      <c r="P592" s="497"/>
      <c r="Q592" s="127"/>
      <c r="R592" s="127"/>
      <c r="S592" s="127"/>
      <c r="T592" s="127"/>
      <c r="U592" s="497"/>
      <c r="V592" s="497"/>
    </row>
    <row r="593" spans="1:22" x14ac:dyDescent="0.25">
      <c r="A593" s="152" t="s">
        <v>42</v>
      </c>
      <c r="B593" s="497"/>
      <c r="C593" s="497"/>
      <c r="D593" s="497"/>
      <c r="E593" s="354"/>
      <c r="F593" s="497"/>
      <c r="G593" s="497"/>
      <c r="H593" s="497"/>
      <c r="I593" s="127"/>
      <c r="J593" s="127"/>
      <c r="K593" s="127"/>
      <c r="L593" s="127"/>
      <c r="M593" s="127"/>
      <c r="N593" s="497"/>
      <c r="O593" s="497"/>
      <c r="P593" s="497"/>
      <c r="Q593" s="127"/>
      <c r="R593" s="127"/>
      <c r="S593" s="127"/>
      <c r="T593" s="127"/>
      <c r="U593" s="497"/>
      <c r="V593" s="497"/>
    </row>
    <row r="594" spans="1:22" x14ac:dyDescent="0.25">
      <c r="A594" s="152" t="s">
        <v>44</v>
      </c>
      <c r="B594" s="497"/>
      <c r="C594" s="497"/>
      <c r="D594" s="497"/>
      <c r="E594" s="354"/>
      <c r="F594" s="497"/>
      <c r="G594" s="497"/>
      <c r="H594" s="497"/>
      <c r="I594" s="127"/>
      <c r="J594" s="127"/>
      <c r="K594" s="127"/>
      <c r="L594" s="127"/>
      <c r="M594" s="127"/>
      <c r="N594" s="497"/>
      <c r="O594" s="497"/>
      <c r="P594" s="497"/>
      <c r="Q594" s="127"/>
      <c r="R594" s="127"/>
      <c r="S594" s="127"/>
      <c r="T594" s="127"/>
      <c r="U594" s="497"/>
      <c r="V594" s="497"/>
    </row>
    <row r="595" spans="1:22" x14ac:dyDescent="0.25">
      <c r="A595" s="152" t="s">
        <v>46</v>
      </c>
      <c r="B595" s="497"/>
      <c r="C595" s="497"/>
      <c r="D595" s="497"/>
      <c r="E595" s="354"/>
      <c r="F595" s="497"/>
      <c r="G595" s="497"/>
      <c r="H595" s="497"/>
      <c r="I595" s="127"/>
      <c r="J595" s="127"/>
      <c r="K595" s="127"/>
      <c r="L595" s="127"/>
      <c r="M595" s="127"/>
      <c r="N595" s="497"/>
      <c r="O595" s="497"/>
      <c r="P595" s="497"/>
      <c r="Q595" s="127"/>
      <c r="R595" s="127"/>
      <c r="S595" s="127"/>
      <c r="T595" s="127"/>
      <c r="U595" s="497"/>
      <c r="V595" s="497"/>
    </row>
    <row r="596" spans="1:22" x14ac:dyDescent="0.25">
      <c r="A596" s="152" t="s">
        <v>48</v>
      </c>
      <c r="B596" s="497"/>
      <c r="C596" s="497"/>
      <c r="D596" s="497"/>
      <c r="E596" s="354"/>
      <c r="F596" s="497"/>
      <c r="G596" s="497"/>
      <c r="H596" s="497"/>
      <c r="I596" s="127"/>
      <c r="J596" s="127"/>
      <c r="K596" s="127"/>
      <c r="L596" s="127"/>
      <c r="M596" s="127"/>
      <c r="N596" s="497"/>
      <c r="O596" s="497"/>
      <c r="P596" s="497"/>
      <c r="Q596" s="127"/>
      <c r="R596" s="127"/>
      <c r="S596" s="127"/>
      <c r="T596" s="127"/>
      <c r="U596" s="497"/>
      <c r="V596" s="497"/>
    </row>
    <row r="597" spans="1:22" x14ac:dyDescent="0.25">
      <c r="A597" s="152"/>
      <c r="B597" s="593" t="s">
        <v>119</v>
      </c>
      <c r="C597" s="593"/>
      <c r="D597" s="593"/>
      <c r="E597" s="262"/>
      <c r="F597" s="537"/>
      <c r="G597" s="537"/>
      <c r="H597" s="537"/>
      <c r="I597" s="128"/>
      <c r="J597" s="262">
        <f>SUM(J587:J596)</f>
        <v>0</v>
      </c>
      <c r="K597" s="262">
        <f>SUM(K587:K596)</f>
        <v>0</v>
      </c>
      <c r="L597" s="128"/>
      <c r="M597" s="128"/>
      <c r="N597" s="537"/>
      <c r="O597" s="537"/>
      <c r="P597" s="537"/>
      <c r="Q597" s="128"/>
      <c r="R597" s="262">
        <f>SUM(R587:R596)</f>
        <v>0</v>
      </c>
      <c r="S597" s="262">
        <f>SUM(S587:S596)</f>
        <v>0</v>
      </c>
      <c r="T597" s="128"/>
      <c r="U597" s="497"/>
      <c r="V597" s="497"/>
    </row>
    <row r="598" spans="1:22" x14ac:dyDescent="0.25">
      <c r="A598" s="260" t="s">
        <v>263</v>
      </c>
      <c r="B598" s="526" t="s">
        <v>136</v>
      </c>
      <c r="C598" s="526"/>
      <c r="D598" s="526"/>
      <c r="E598" s="526"/>
      <c r="F598" s="526"/>
      <c r="G598" s="526"/>
      <c r="H598" s="526"/>
      <c r="I598" s="526"/>
      <c r="J598" s="526"/>
      <c r="K598" s="526"/>
      <c r="L598" s="526"/>
      <c r="M598" s="526"/>
      <c r="N598" s="526"/>
      <c r="O598" s="526"/>
      <c r="P598" s="526"/>
      <c r="Q598" s="526"/>
      <c r="R598" s="526"/>
      <c r="S598" s="526"/>
      <c r="T598" s="526"/>
      <c r="U598" s="526"/>
      <c r="V598" s="526"/>
    </row>
    <row r="599" spans="1:22" x14ac:dyDescent="0.25">
      <c r="A599" s="154" t="s">
        <v>30</v>
      </c>
      <c r="B599" s="524" t="s">
        <v>260</v>
      </c>
      <c r="C599" s="524"/>
      <c r="D599" s="524"/>
      <c r="E599" s="524"/>
      <c r="F599" s="524"/>
      <c r="G599" s="524"/>
      <c r="H599" s="524"/>
      <c r="I599" s="524"/>
      <c r="J599" s="524"/>
      <c r="K599" s="524"/>
      <c r="L599" s="524"/>
      <c r="M599" s="524"/>
      <c r="N599" s="524"/>
      <c r="O599" s="524"/>
      <c r="P599" s="524"/>
      <c r="Q599" s="524"/>
      <c r="R599" s="524"/>
      <c r="S599" s="524"/>
      <c r="T599" s="524"/>
      <c r="U599" s="524"/>
      <c r="V599" s="524"/>
    </row>
    <row r="600" spans="1:22" x14ac:dyDescent="0.25">
      <c r="A600" s="154" t="s">
        <v>32</v>
      </c>
      <c r="B600" s="540" t="s">
        <v>261</v>
      </c>
      <c r="C600" s="540"/>
      <c r="D600" s="540"/>
      <c r="E600" s="540"/>
      <c r="F600" s="540"/>
      <c r="G600" s="540"/>
      <c r="H600" s="540"/>
      <c r="I600" s="540"/>
      <c r="J600" s="540"/>
      <c r="K600" s="540"/>
      <c r="L600" s="540"/>
      <c r="M600" s="540"/>
      <c r="N600" s="540"/>
      <c r="O600" s="540"/>
      <c r="P600" s="540"/>
      <c r="Q600" s="540"/>
      <c r="R600" s="540"/>
      <c r="S600" s="540"/>
      <c r="T600" s="540"/>
      <c r="U600" s="540"/>
      <c r="V600" s="540"/>
    </row>
    <row r="601" spans="1:22" ht="21.75" customHeight="1" x14ac:dyDescent="0.25">
      <c r="A601" s="260">
        <v>12.6</v>
      </c>
      <c r="B601" s="526" t="s">
        <v>298</v>
      </c>
      <c r="C601" s="526"/>
      <c r="D601" s="526"/>
      <c r="E601" s="526"/>
      <c r="F601" s="526"/>
      <c r="G601" s="526"/>
      <c r="H601" s="526"/>
      <c r="I601" s="526"/>
      <c r="J601" s="526"/>
      <c r="K601" s="526"/>
      <c r="L601" s="526"/>
      <c r="M601" s="526"/>
      <c r="N601" s="526"/>
      <c r="O601" s="526"/>
      <c r="P601" s="526"/>
      <c r="Q601" s="526"/>
      <c r="R601" s="526"/>
      <c r="S601" s="526"/>
      <c r="T601" s="526"/>
      <c r="U601" s="526"/>
      <c r="V601" s="526"/>
    </row>
    <row r="602" spans="1:22" ht="16.5" customHeight="1" x14ac:dyDescent="0.25">
      <c r="A602" s="258" t="s">
        <v>139</v>
      </c>
      <c r="B602" s="503" t="s">
        <v>128</v>
      </c>
      <c r="C602" s="503"/>
      <c r="D602" s="503"/>
      <c r="E602" s="258" t="s">
        <v>27</v>
      </c>
      <c r="F602" s="508" t="str">
        <f>E7</f>
        <v>Current/ Assessment/ Target Year (20.... 20....)</v>
      </c>
      <c r="G602" s="508"/>
      <c r="H602" s="508"/>
      <c r="I602" s="508"/>
      <c r="J602" s="508"/>
      <c r="K602" s="508"/>
      <c r="L602" s="508"/>
      <c r="M602" s="505" t="str">
        <f>M7</f>
        <v>Baseline Year/ Previous Year (20.... 20....)</v>
      </c>
      <c r="N602" s="506"/>
      <c r="O602" s="506"/>
      <c r="P602" s="506"/>
      <c r="Q602" s="506"/>
      <c r="R602" s="507"/>
      <c r="S602" s="508" t="s">
        <v>1044</v>
      </c>
      <c r="T602" s="508"/>
      <c r="U602" s="508" t="s">
        <v>259</v>
      </c>
      <c r="V602" s="508"/>
    </row>
    <row r="603" spans="1:22" x14ac:dyDescent="0.25">
      <c r="A603" s="258" t="s">
        <v>30</v>
      </c>
      <c r="B603" s="504" t="s">
        <v>640</v>
      </c>
      <c r="C603" s="504"/>
      <c r="D603" s="504"/>
      <c r="E603" s="258" t="s">
        <v>91</v>
      </c>
      <c r="F603" s="501"/>
      <c r="G603" s="501"/>
      <c r="H603" s="501"/>
      <c r="I603" s="501"/>
      <c r="J603" s="501"/>
      <c r="K603" s="501"/>
      <c r="L603" s="501"/>
      <c r="M603" s="501"/>
      <c r="N603" s="501"/>
      <c r="O603" s="501"/>
      <c r="P603" s="501"/>
      <c r="Q603" s="501"/>
      <c r="R603" s="501"/>
      <c r="S603" s="509">
        <f>IFERROR(AVERAGEIF(M603:R603,"&gt;0",M603:R603),0)</f>
        <v>0</v>
      </c>
      <c r="T603" s="509"/>
      <c r="U603" s="501"/>
      <c r="V603" s="501"/>
    </row>
    <row r="604" spans="1:22" x14ac:dyDescent="0.25">
      <c r="A604" s="258" t="s">
        <v>32</v>
      </c>
      <c r="B604" s="504" t="s">
        <v>639</v>
      </c>
      <c r="C604" s="504"/>
      <c r="D604" s="504"/>
      <c r="E604" s="258" t="s">
        <v>283</v>
      </c>
      <c r="F604" s="501"/>
      <c r="G604" s="501"/>
      <c r="H604" s="501"/>
      <c r="I604" s="501"/>
      <c r="J604" s="501"/>
      <c r="K604" s="501"/>
      <c r="L604" s="501"/>
      <c r="M604" s="501"/>
      <c r="N604" s="501"/>
      <c r="O604" s="501"/>
      <c r="P604" s="501"/>
      <c r="Q604" s="501"/>
      <c r="R604" s="501"/>
      <c r="S604" s="509">
        <f>IFERROR(AVERAGEIF(M604:R604,"&gt;0",M604:R604),0)</f>
        <v>0</v>
      </c>
      <c r="T604" s="509"/>
      <c r="U604" s="501"/>
      <c r="V604" s="501"/>
    </row>
    <row r="605" spans="1:22" x14ac:dyDescent="0.25">
      <c r="A605" s="153">
        <v>13</v>
      </c>
      <c r="B605" s="527" t="s">
        <v>374</v>
      </c>
      <c r="C605" s="527"/>
      <c r="D605" s="527"/>
      <c r="E605" s="527"/>
      <c r="F605" s="527"/>
      <c r="G605" s="527"/>
      <c r="H605" s="527"/>
      <c r="I605" s="527"/>
      <c r="J605" s="527"/>
      <c r="K605" s="527"/>
      <c r="L605" s="527"/>
      <c r="M605" s="527"/>
      <c r="N605" s="527"/>
      <c r="O605" s="527"/>
      <c r="P605" s="527"/>
      <c r="Q605" s="527"/>
      <c r="R605" s="527"/>
      <c r="S605" s="527"/>
      <c r="T605" s="527"/>
      <c r="U605" s="527"/>
      <c r="V605" s="527"/>
    </row>
    <row r="606" spans="1:22" ht="16.5" customHeight="1" x14ac:dyDescent="0.25">
      <c r="A606" s="123" t="s">
        <v>139</v>
      </c>
      <c r="B606" s="508" t="s">
        <v>128</v>
      </c>
      <c r="C606" s="508"/>
      <c r="D606" s="508"/>
      <c r="E606" s="123"/>
      <c r="F606" s="508" t="str">
        <f>E7</f>
        <v>Current/ Assessment/ Target Year (20.... 20....)</v>
      </c>
      <c r="G606" s="508"/>
      <c r="H606" s="508"/>
      <c r="I606" s="508"/>
      <c r="J606" s="508"/>
      <c r="K606" s="508"/>
      <c r="L606" s="508"/>
      <c r="M606" s="505" t="str">
        <f>M7</f>
        <v>Baseline Year/ Previous Year (20.... 20....)</v>
      </c>
      <c r="N606" s="506"/>
      <c r="O606" s="506" t="s">
        <v>648</v>
      </c>
      <c r="P606" s="506"/>
      <c r="Q606" s="506" t="s">
        <v>650</v>
      </c>
      <c r="R606" s="507"/>
      <c r="S606" s="508" t="s">
        <v>1044</v>
      </c>
      <c r="T606" s="508"/>
      <c r="U606" s="508" t="s">
        <v>259</v>
      </c>
      <c r="V606" s="508"/>
    </row>
    <row r="607" spans="1:22" x14ac:dyDescent="0.25">
      <c r="A607" s="152" t="s">
        <v>375</v>
      </c>
      <c r="B607" s="504" t="s">
        <v>868</v>
      </c>
      <c r="C607" s="504"/>
      <c r="D607" s="504"/>
      <c r="E607" s="152" t="s">
        <v>384</v>
      </c>
      <c r="F607" s="501" t="s">
        <v>386</v>
      </c>
      <c r="G607" s="501"/>
      <c r="H607" s="501"/>
      <c r="I607" s="501"/>
      <c r="J607" s="501"/>
      <c r="K607" s="501"/>
      <c r="L607" s="501"/>
      <c r="M607" s="505" t="s">
        <v>386</v>
      </c>
      <c r="N607" s="506"/>
      <c r="O607" s="506" t="s">
        <v>386</v>
      </c>
      <c r="P607" s="506"/>
      <c r="Q607" s="506" t="s">
        <v>386</v>
      </c>
      <c r="R607" s="507"/>
      <c r="S607" s="509" t="str">
        <f>IF(AND(M607="Yes",O607="Yes",Q607="Yes"),"Yes","No")</f>
        <v>Yes</v>
      </c>
      <c r="T607" s="509"/>
      <c r="U607" s="497"/>
      <c r="V607" s="497"/>
    </row>
    <row r="608" spans="1:22" x14ac:dyDescent="0.25">
      <c r="A608" s="152" t="s">
        <v>376</v>
      </c>
      <c r="B608" s="504" t="s">
        <v>1187</v>
      </c>
      <c r="C608" s="504"/>
      <c r="D608" s="504"/>
      <c r="E608" s="152" t="s">
        <v>384</v>
      </c>
      <c r="F608" s="501" t="s">
        <v>386</v>
      </c>
      <c r="G608" s="501"/>
      <c r="H608" s="501"/>
      <c r="I608" s="501"/>
      <c r="J608" s="501"/>
      <c r="K608" s="501"/>
      <c r="L608" s="501"/>
      <c r="M608" s="505" t="s">
        <v>386</v>
      </c>
      <c r="N608" s="506"/>
      <c r="O608" s="506" t="s">
        <v>386</v>
      </c>
      <c r="P608" s="506"/>
      <c r="Q608" s="506" t="s">
        <v>386</v>
      </c>
      <c r="R608" s="507"/>
      <c r="S608" s="509" t="str">
        <f t="shared" ref="S608:S613" si="65">IF(AND(M608="Yes",O608="Yes",Q608="Yes"),"Yes","No")</f>
        <v>Yes</v>
      </c>
      <c r="T608" s="509"/>
      <c r="U608" s="497"/>
      <c r="V608" s="497"/>
    </row>
    <row r="609" spans="1:22" x14ac:dyDescent="0.25">
      <c r="A609" s="152" t="s">
        <v>380</v>
      </c>
      <c r="B609" s="504" t="s">
        <v>1188</v>
      </c>
      <c r="C609" s="504"/>
      <c r="D609" s="504"/>
      <c r="E609" s="152" t="s">
        <v>384</v>
      </c>
      <c r="F609" s="501" t="s">
        <v>386</v>
      </c>
      <c r="G609" s="501"/>
      <c r="H609" s="501"/>
      <c r="I609" s="501"/>
      <c r="J609" s="501"/>
      <c r="K609" s="501"/>
      <c r="L609" s="501"/>
      <c r="M609" s="505" t="s">
        <v>386</v>
      </c>
      <c r="N609" s="506"/>
      <c r="O609" s="506" t="s">
        <v>386</v>
      </c>
      <c r="P609" s="506"/>
      <c r="Q609" s="506" t="s">
        <v>386</v>
      </c>
      <c r="R609" s="507"/>
      <c r="S609" s="509" t="str">
        <f t="shared" ref="S609:S610" si="66">IF(AND(M609="Yes",O609="Yes",Q609="Yes"),"Yes","No")</f>
        <v>Yes</v>
      </c>
      <c r="T609" s="509"/>
      <c r="U609" s="497"/>
      <c r="V609" s="497"/>
    </row>
    <row r="610" spans="1:22" x14ac:dyDescent="0.25">
      <c r="A610" s="152" t="s">
        <v>556</v>
      </c>
      <c r="B610" s="504" t="s">
        <v>1189</v>
      </c>
      <c r="C610" s="504"/>
      <c r="D610" s="504"/>
      <c r="E610" s="152" t="s">
        <v>384</v>
      </c>
      <c r="F610" s="501" t="s">
        <v>386</v>
      </c>
      <c r="G610" s="501"/>
      <c r="H610" s="501"/>
      <c r="I610" s="501"/>
      <c r="J610" s="501"/>
      <c r="K610" s="501"/>
      <c r="L610" s="501"/>
      <c r="M610" s="505" t="s">
        <v>386</v>
      </c>
      <c r="N610" s="506"/>
      <c r="O610" s="506" t="s">
        <v>386</v>
      </c>
      <c r="P610" s="506"/>
      <c r="Q610" s="506" t="s">
        <v>386</v>
      </c>
      <c r="R610" s="507"/>
      <c r="S610" s="509" t="str">
        <f t="shared" si="66"/>
        <v>Yes</v>
      </c>
      <c r="T610" s="509"/>
      <c r="U610" s="497"/>
      <c r="V610" s="497"/>
    </row>
    <row r="611" spans="1:22" x14ac:dyDescent="0.25">
      <c r="A611" s="152" t="s">
        <v>381</v>
      </c>
      <c r="B611" s="504" t="s">
        <v>1190</v>
      </c>
      <c r="C611" s="504"/>
      <c r="D611" s="504"/>
      <c r="E611" s="152" t="s">
        <v>384</v>
      </c>
      <c r="F611" s="501" t="s">
        <v>386</v>
      </c>
      <c r="G611" s="501"/>
      <c r="H611" s="501"/>
      <c r="I611" s="501"/>
      <c r="J611" s="501"/>
      <c r="K611" s="501"/>
      <c r="L611" s="501"/>
      <c r="M611" s="505" t="s">
        <v>386</v>
      </c>
      <c r="N611" s="506"/>
      <c r="O611" s="506" t="s">
        <v>386</v>
      </c>
      <c r="P611" s="506"/>
      <c r="Q611" s="506" t="s">
        <v>386</v>
      </c>
      <c r="R611" s="507"/>
      <c r="S611" s="509" t="str">
        <f>IF(AND(M611="Yes",O611="Yes",Q611="Yes"),"Yes","No")</f>
        <v>Yes</v>
      </c>
      <c r="T611" s="509"/>
      <c r="U611" s="497"/>
      <c r="V611" s="497"/>
    </row>
    <row r="612" spans="1:22" x14ac:dyDescent="0.25">
      <c r="A612" s="152" t="s">
        <v>559</v>
      </c>
      <c r="B612" s="504" t="s">
        <v>1198</v>
      </c>
      <c r="C612" s="504"/>
      <c r="D612" s="504"/>
      <c r="E612" s="152" t="s">
        <v>384</v>
      </c>
      <c r="F612" s="501" t="s">
        <v>386</v>
      </c>
      <c r="G612" s="501"/>
      <c r="H612" s="501"/>
      <c r="I612" s="501"/>
      <c r="J612" s="501"/>
      <c r="K612" s="501"/>
      <c r="L612" s="501"/>
      <c r="M612" s="505" t="s">
        <v>386</v>
      </c>
      <c r="N612" s="506"/>
      <c r="O612" s="506" t="s">
        <v>386</v>
      </c>
      <c r="P612" s="506"/>
      <c r="Q612" s="506" t="s">
        <v>386</v>
      </c>
      <c r="R612" s="507"/>
      <c r="S612" s="509" t="str">
        <f>IF(AND(M612="Yes",O612="Yes",Q612="Yes"),"Yes","No")</f>
        <v>Yes</v>
      </c>
      <c r="T612" s="509"/>
      <c r="U612" s="497"/>
      <c r="V612" s="497"/>
    </row>
    <row r="613" spans="1:22" x14ac:dyDescent="0.25">
      <c r="A613" s="152" t="s">
        <v>377</v>
      </c>
      <c r="B613" s="504" t="s">
        <v>1199</v>
      </c>
      <c r="C613" s="504"/>
      <c r="D613" s="504"/>
      <c r="E613" s="152" t="s">
        <v>384</v>
      </c>
      <c r="F613" s="501" t="s">
        <v>386</v>
      </c>
      <c r="G613" s="501"/>
      <c r="H613" s="501"/>
      <c r="I613" s="501"/>
      <c r="J613" s="501"/>
      <c r="K613" s="501"/>
      <c r="L613" s="501"/>
      <c r="M613" s="505" t="s">
        <v>386</v>
      </c>
      <c r="N613" s="506"/>
      <c r="O613" s="506" t="s">
        <v>386</v>
      </c>
      <c r="P613" s="506"/>
      <c r="Q613" s="506" t="s">
        <v>386</v>
      </c>
      <c r="R613" s="507"/>
      <c r="S613" s="509" t="str">
        <f t="shared" si="65"/>
        <v>Yes</v>
      </c>
      <c r="T613" s="509"/>
      <c r="U613" s="497"/>
      <c r="V613" s="497"/>
    </row>
    <row r="614" spans="1:22" ht="13.5" customHeight="1" x14ac:dyDescent="0.25">
      <c r="A614" s="515"/>
      <c r="B614" s="516"/>
      <c r="C614" s="516"/>
      <c r="D614" s="516"/>
      <c r="E614" s="516"/>
      <c r="F614" s="516"/>
      <c r="G614" s="516"/>
      <c r="H614" s="516"/>
      <c r="I614" s="516"/>
      <c r="J614" s="516"/>
      <c r="K614" s="516"/>
      <c r="L614" s="516"/>
      <c r="M614" s="516"/>
      <c r="N614" s="516"/>
      <c r="O614" s="516"/>
      <c r="P614" s="516"/>
      <c r="Q614" s="516"/>
      <c r="R614" s="516"/>
      <c r="S614" s="516"/>
      <c r="T614" s="516"/>
      <c r="U614" s="516"/>
      <c r="V614" s="517"/>
    </row>
    <row r="615" spans="1:22" ht="15.75" hidden="1" customHeight="1" x14ac:dyDescent="0.25">
      <c r="A615" s="518"/>
      <c r="B615" s="519"/>
      <c r="C615" s="519"/>
      <c r="D615" s="519"/>
      <c r="E615" s="519"/>
      <c r="F615" s="519"/>
      <c r="G615" s="519"/>
      <c r="H615" s="519"/>
      <c r="I615" s="519"/>
      <c r="J615" s="519"/>
      <c r="K615" s="519"/>
      <c r="L615" s="519"/>
      <c r="M615" s="519"/>
      <c r="N615" s="519"/>
      <c r="O615" s="519"/>
      <c r="P615" s="519"/>
      <c r="Q615" s="519"/>
      <c r="R615" s="519"/>
      <c r="S615" s="519"/>
      <c r="T615" s="519"/>
      <c r="U615" s="519"/>
      <c r="V615" s="520"/>
    </row>
    <row r="616" spans="1:22" x14ac:dyDescent="0.25">
      <c r="A616" s="153">
        <v>14</v>
      </c>
      <c r="B616" s="527" t="s">
        <v>493</v>
      </c>
      <c r="C616" s="527"/>
      <c r="D616" s="527"/>
      <c r="E616" s="258" t="s">
        <v>385</v>
      </c>
      <c r="F616" s="508"/>
      <c r="G616" s="508"/>
      <c r="H616" s="508"/>
      <c r="I616" s="508"/>
      <c r="J616" s="508"/>
      <c r="K616" s="508"/>
      <c r="L616" s="508"/>
      <c r="M616" s="508"/>
      <c r="N616" s="508"/>
      <c r="O616" s="508"/>
      <c r="P616" s="508"/>
      <c r="Q616" s="508"/>
      <c r="R616" s="508"/>
      <c r="S616" s="508"/>
      <c r="T616" s="508"/>
      <c r="U616" s="508"/>
      <c r="V616" s="508"/>
    </row>
    <row r="617" spans="1:22" x14ac:dyDescent="0.25">
      <c r="A617" s="152" t="s">
        <v>4</v>
      </c>
      <c r="B617" s="504" t="s">
        <v>382</v>
      </c>
      <c r="C617" s="504"/>
      <c r="D617" s="504"/>
      <c r="E617" s="152" t="s">
        <v>485</v>
      </c>
      <c r="F617" s="501"/>
      <c r="G617" s="501"/>
      <c r="H617" s="501"/>
      <c r="I617" s="501"/>
      <c r="J617" s="501"/>
      <c r="K617" s="501"/>
      <c r="L617" s="501"/>
      <c r="M617" s="521"/>
      <c r="N617" s="522"/>
      <c r="O617" s="522"/>
      <c r="P617" s="522"/>
      <c r="Q617" s="522"/>
      <c r="R617" s="523"/>
      <c r="S617" s="528"/>
      <c r="T617" s="529"/>
      <c r="U617" s="497"/>
      <c r="V617" s="497"/>
    </row>
    <row r="618" spans="1:22" x14ac:dyDescent="0.25">
      <c r="A618" s="258" t="s">
        <v>12</v>
      </c>
      <c r="B618" s="503" t="s">
        <v>486</v>
      </c>
      <c r="C618" s="503"/>
      <c r="D618" s="503"/>
      <c r="E618" s="503"/>
      <c r="F618" s="503"/>
      <c r="G618" s="503"/>
      <c r="H618" s="503"/>
      <c r="I618" s="503"/>
      <c r="J618" s="503"/>
      <c r="K618" s="503"/>
      <c r="L618" s="503"/>
      <c r="M618" s="503"/>
      <c r="N618" s="503"/>
      <c r="O618" s="503"/>
      <c r="P618" s="503"/>
      <c r="Q618" s="503"/>
      <c r="R618" s="503"/>
      <c r="S618" s="503"/>
      <c r="T618" s="503"/>
      <c r="U618" s="503"/>
      <c r="V618" s="503"/>
    </row>
    <row r="619" spans="1:22" x14ac:dyDescent="0.25">
      <c r="A619" s="258" t="s">
        <v>494</v>
      </c>
      <c r="B619" s="503" t="s">
        <v>78</v>
      </c>
      <c r="C619" s="503"/>
      <c r="D619" s="503"/>
      <c r="E619" s="258"/>
      <c r="F619" s="501"/>
      <c r="G619" s="501"/>
      <c r="H619" s="501"/>
      <c r="I619" s="501"/>
      <c r="J619" s="501"/>
      <c r="K619" s="501"/>
      <c r="L619" s="501"/>
      <c r="M619" s="521"/>
      <c r="N619" s="522"/>
      <c r="O619" s="522"/>
      <c r="P619" s="522"/>
      <c r="Q619" s="522"/>
      <c r="R619" s="523"/>
      <c r="S619" s="528"/>
      <c r="T619" s="529"/>
      <c r="U619" s="497"/>
      <c r="V619" s="497"/>
    </row>
    <row r="620" spans="1:22" x14ac:dyDescent="0.25">
      <c r="A620" s="154" t="s">
        <v>495</v>
      </c>
      <c r="B620" s="540" t="s">
        <v>391</v>
      </c>
      <c r="C620" s="540"/>
      <c r="D620" s="540"/>
      <c r="E620" s="154" t="s">
        <v>283</v>
      </c>
      <c r="F620" s="501"/>
      <c r="G620" s="501"/>
      <c r="H620" s="501"/>
      <c r="I620" s="501"/>
      <c r="J620" s="501"/>
      <c r="K620" s="501"/>
      <c r="L620" s="501"/>
      <c r="M620" s="521"/>
      <c r="N620" s="522"/>
      <c r="O620" s="522"/>
      <c r="P620" s="522"/>
      <c r="Q620" s="522"/>
      <c r="R620" s="523"/>
      <c r="S620" s="509">
        <f>SUM(M620:R620)</f>
        <v>0</v>
      </c>
      <c r="T620" s="509"/>
      <c r="U620" s="497"/>
      <c r="V620" s="497"/>
    </row>
    <row r="621" spans="1:22" x14ac:dyDescent="0.25">
      <c r="A621" s="154" t="s">
        <v>496</v>
      </c>
      <c r="B621" s="540" t="s">
        <v>616</v>
      </c>
      <c r="C621" s="540"/>
      <c r="D621" s="540"/>
      <c r="E621" s="154" t="s">
        <v>283</v>
      </c>
      <c r="F621" s="501"/>
      <c r="G621" s="501"/>
      <c r="H621" s="501"/>
      <c r="I621" s="501"/>
      <c r="J621" s="501"/>
      <c r="K621" s="501"/>
      <c r="L621" s="501"/>
      <c r="M621" s="521"/>
      <c r="N621" s="522"/>
      <c r="O621" s="522"/>
      <c r="P621" s="522"/>
      <c r="Q621" s="522"/>
      <c r="R621" s="523"/>
      <c r="S621" s="509">
        <f t="shared" ref="S621:S626" si="67">SUM(M621:R621)</f>
        <v>0</v>
      </c>
      <c r="T621" s="509"/>
      <c r="U621" s="497"/>
      <c r="V621" s="497"/>
    </row>
    <row r="622" spans="1:22" x14ac:dyDescent="0.25">
      <c r="A622" s="154" t="s">
        <v>497</v>
      </c>
      <c r="B622" s="540" t="s">
        <v>487</v>
      </c>
      <c r="C622" s="540"/>
      <c r="D622" s="540"/>
      <c r="E622" s="154" t="s">
        <v>283</v>
      </c>
      <c r="F622" s="501"/>
      <c r="G622" s="501"/>
      <c r="H622" s="501"/>
      <c r="I622" s="501"/>
      <c r="J622" s="501"/>
      <c r="K622" s="501"/>
      <c r="L622" s="501"/>
      <c r="M622" s="521"/>
      <c r="N622" s="522"/>
      <c r="O622" s="522"/>
      <c r="P622" s="522"/>
      <c r="Q622" s="522"/>
      <c r="R622" s="523"/>
      <c r="S622" s="509">
        <f t="shared" si="67"/>
        <v>0</v>
      </c>
      <c r="T622" s="509"/>
      <c r="U622" s="497"/>
      <c r="V622" s="497"/>
    </row>
    <row r="623" spans="1:22" x14ac:dyDescent="0.25">
      <c r="A623" s="154" t="s">
        <v>498</v>
      </c>
      <c r="B623" s="540" t="s">
        <v>488</v>
      </c>
      <c r="C623" s="540"/>
      <c r="D623" s="540"/>
      <c r="E623" s="154" t="s">
        <v>283</v>
      </c>
      <c r="F623" s="501"/>
      <c r="G623" s="501"/>
      <c r="H623" s="501"/>
      <c r="I623" s="501"/>
      <c r="J623" s="501"/>
      <c r="K623" s="501"/>
      <c r="L623" s="501"/>
      <c r="M623" s="521"/>
      <c r="N623" s="522"/>
      <c r="O623" s="522"/>
      <c r="P623" s="522"/>
      <c r="Q623" s="522"/>
      <c r="R623" s="523"/>
      <c r="S623" s="509">
        <f t="shared" si="67"/>
        <v>0</v>
      </c>
      <c r="T623" s="509"/>
      <c r="U623" s="497"/>
      <c r="V623" s="497"/>
    </row>
    <row r="624" spans="1:22" x14ac:dyDescent="0.25">
      <c r="A624" s="258" t="s">
        <v>499</v>
      </c>
      <c r="B624" s="503" t="s">
        <v>489</v>
      </c>
      <c r="C624" s="503"/>
      <c r="D624" s="503"/>
      <c r="E624" s="258" t="s">
        <v>283</v>
      </c>
      <c r="F624" s="501"/>
      <c r="G624" s="501"/>
      <c r="H624" s="501"/>
      <c r="I624" s="501"/>
      <c r="J624" s="501"/>
      <c r="K624" s="501"/>
      <c r="L624" s="501"/>
      <c r="M624" s="521"/>
      <c r="N624" s="522"/>
      <c r="O624" s="522"/>
      <c r="P624" s="522"/>
      <c r="Q624" s="522"/>
      <c r="R624" s="523"/>
      <c r="S624" s="509">
        <f t="shared" si="67"/>
        <v>0</v>
      </c>
      <c r="T624" s="509"/>
      <c r="U624" s="497"/>
      <c r="V624" s="497"/>
    </row>
    <row r="625" spans="1:22" x14ac:dyDescent="0.25">
      <c r="A625" s="258" t="s">
        <v>500</v>
      </c>
      <c r="B625" s="503" t="s">
        <v>490</v>
      </c>
      <c r="C625" s="503"/>
      <c r="D625" s="503"/>
      <c r="E625" s="258" t="s">
        <v>283</v>
      </c>
      <c r="F625" s="501"/>
      <c r="G625" s="501"/>
      <c r="H625" s="501"/>
      <c r="I625" s="501"/>
      <c r="J625" s="501"/>
      <c r="K625" s="501"/>
      <c r="L625" s="501"/>
      <c r="M625" s="521"/>
      <c r="N625" s="522"/>
      <c r="O625" s="522"/>
      <c r="P625" s="522"/>
      <c r="Q625" s="522"/>
      <c r="R625" s="523"/>
      <c r="S625" s="509">
        <f t="shared" si="67"/>
        <v>0</v>
      </c>
      <c r="T625" s="509"/>
      <c r="U625" s="497"/>
      <c r="V625" s="497"/>
    </row>
    <row r="626" spans="1:22" x14ac:dyDescent="0.25">
      <c r="A626" s="152" t="s">
        <v>50</v>
      </c>
      <c r="B626" s="504" t="s">
        <v>491</v>
      </c>
      <c r="C626" s="504"/>
      <c r="D626" s="504"/>
      <c r="E626" s="152" t="s">
        <v>492</v>
      </c>
      <c r="F626" s="501"/>
      <c r="G626" s="501"/>
      <c r="H626" s="501"/>
      <c r="I626" s="501"/>
      <c r="J626" s="501"/>
      <c r="K626" s="501"/>
      <c r="L626" s="501"/>
      <c r="M626" s="521"/>
      <c r="N626" s="522"/>
      <c r="O626" s="522"/>
      <c r="P626" s="522"/>
      <c r="Q626" s="522"/>
      <c r="R626" s="523"/>
      <c r="S626" s="509">
        <f t="shared" si="67"/>
        <v>0</v>
      </c>
      <c r="T626" s="509"/>
      <c r="U626" s="497"/>
      <c r="V626" s="497"/>
    </row>
    <row r="627" spans="1:22" x14ac:dyDescent="0.25">
      <c r="A627" s="153">
        <v>15</v>
      </c>
      <c r="B627" s="527" t="s">
        <v>383</v>
      </c>
      <c r="C627" s="527"/>
      <c r="D627" s="527"/>
      <c r="E627" s="154" t="s">
        <v>384</v>
      </c>
      <c r="F627" s="501"/>
      <c r="G627" s="501"/>
      <c r="H627" s="501"/>
      <c r="I627" s="501"/>
      <c r="J627" s="501"/>
      <c r="K627" s="501"/>
      <c r="L627" s="501"/>
      <c r="M627" s="497"/>
      <c r="N627" s="497"/>
      <c r="O627" s="497"/>
      <c r="P627" s="497"/>
      <c r="Q627" s="497"/>
      <c r="R627" s="497"/>
      <c r="S627" s="509"/>
      <c r="T627" s="509"/>
      <c r="U627" s="497"/>
      <c r="V627" s="497"/>
    </row>
    <row r="628" spans="1:22" s="400" customFormat="1" x14ac:dyDescent="0.25">
      <c r="A628" s="511"/>
      <c r="B628" s="511"/>
      <c r="C628" s="511"/>
      <c r="D628" s="511"/>
      <c r="E628" s="511"/>
      <c r="F628" s="511"/>
      <c r="G628" s="511"/>
      <c r="H628" s="511"/>
      <c r="I628" s="511"/>
      <c r="J628" s="511"/>
      <c r="K628" s="511"/>
      <c r="L628" s="511"/>
      <c r="M628" s="511"/>
      <c r="N628" s="511"/>
      <c r="O628" s="511"/>
      <c r="P628" s="511"/>
      <c r="Q628" s="511"/>
      <c r="R628" s="511"/>
      <c r="S628" s="511"/>
      <c r="T628" s="511"/>
      <c r="U628" s="511"/>
      <c r="V628" s="511"/>
    </row>
    <row r="629" spans="1:22" x14ac:dyDescent="0.25">
      <c r="A629" s="399">
        <v>16</v>
      </c>
      <c r="B629" s="510" t="s">
        <v>1200</v>
      </c>
      <c r="C629" s="510"/>
      <c r="D629" s="510"/>
      <c r="E629" s="510"/>
      <c r="F629" s="510"/>
      <c r="G629" s="510"/>
      <c r="H629" s="510"/>
      <c r="I629" s="397"/>
      <c r="J629" s="397"/>
      <c r="K629" s="397"/>
      <c r="L629" s="397"/>
      <c r="M629" s="398"/>
      <c r="N629" s="398"/>
      <c r="O629" s="398"/>
      <c r="P629" s="398"/>
      <c r="Q629" s="398"/>
      <c r="R629" s="398"/>
      <c r="S629" s="399"/>
      <c r="T629" s="399"/>
      <c r="U629" s="398"/>
      <c r="V629" s="398"/>
    </row>
    <row r="630" spans="1:22" ht="62.25" customHeight="1" x14ac:dyDescent="0.25">
      <c r="A630" s="375">
        <v>16.100000000000001</v>
      </c>
      <c r="B630" s="403" t="s">
        <v>1223</v>
      </c>
      <c r="C630" s="403" t="s">
        <v>1085</v>
      </c>
      <c r="D630" s="403" t="s">
        <v>1229</v>
      </c>
      <c r="E630" s="403" t="s">
        <v>1217</v>
      </c>
      <c r="F630" s="403" t="s">
        <v>1228</v>
      </c>
      <c r="G630" s="401" t="s">
        <v>1216</v>
      </c>
      <c r="H630" s="401" t="s">
        <v>1218</v>
      </c>
      <c r="I630" s="401" t="s">
        <v>1219</v>
      </c>
      <c r="J630" s="404" t="s">
        <v>1220</v>
      </c>
      <c r="K630" s="399"/>
      <c r="L630" s="399"/>
      <c r="M630" s="399"/>
      <c r="N630" s="399"/>
      <c r="O630" s="399"/>
      <c r="P630" s="399"/>
      <c r="Q630" s="399"/>
      <c r="R630" s="399"/>
      <c r="S630" s="399"/>
      <c r="T630" s="399"/>
      <c r="U630" s="398"/>
      <c r="V630" s="398"/>
    </row>
    <row r="631" spans="1:22" x14ac:dyDescent="0.25">
      <c r="A631" s="405" t="s">
        <v>30</v>
      </c>
      <c r="B631" s="410" t="s">
        <v>1201</v>
      </c>
      <c r="C631" s="410">
        <f>E18</f>
        <v>0</v>
      </c>
      <c r="D631" s="406"/>
      <c r="E631" s="406"/>
      <c r="F631" s="406"/>
      <c r="G631" s="402"/>
      <c r="H631" s="407"/>
      <c r="I631" s="407"/>
      <c r="J631" s="407"/>
      <c r="K631" s="399"/>
      <c r="L631" s="399"/>
      <c r="M631" s="399"/>
      <c r="N631" s="399"/>
      <c r="O631" s="399"/>
      <c r="P631" s="399"/>
      <c r="Q631" s="399"/>
      <c r="R631" s="399"/>
      <c r="S631" s="399"/>
      <c r="T631" s="399"/>
      <c r="U631" s="398"/>
      <c r="V631" s="398"/>
    </row>
    <row r="632" spans="1:22" x14ac:dyDescent="0.25">
      <c r="A632" s="405" t="s">
        <v>32</v>
      </c>
      <c r="B632" s="410" t="s">
        <v>1202</v>
      </c>
      <c r="C632" s="410">
        <f t="shared" ref="C632:C645" si="68">E19</f>
        <v>0</v>
      </c>
      <c r="D632" s="406"/>
      <c r="E632" s="406"/>
      <c r="F632" s="406"/>
      <c r="G632" s="402"/>
      <c r="H632" s="407"/>
      <c r="I632" s="407"/>
      <c r="J632" s="407"/>
      <c r="K632" s="399"/>
      <c r="L632" s="399"/>
      <c r="M632" s="399"/>
      <c r="N632" s="399"/>
      <c r="O632" s="399"/>
      <c r="P632" s="399"/>
      <c r="Q632" s="399"/>
      <c r="R632" s="399"/>
      <c r="S632" s="399"/>
      <c r="T632" s="399"/>
      <c r="U632" s="398"/>
      <c r="V632" s="398"/>
    </row>
    <row r="633" spans="1:22" x14ac:dyDescent="0.25">
      <c r="A633" s="405" t="s">
        <v>77</v>
      </c>
      <c r="B633" s="410" t="s">
        <v>1203</v>
      </c>
      <c r="C633" s="410">
        <f t="shared" si="68"/>
        <v>0</v>
      </c>
      <c r="D633" s="406"/>
      <c r="E633" s="406"/>
      <c r="F633" s="406"/>
      <c r="G633" s="402"/>
      <c r="H633" s="407"/>
      <c r="I633" s="407"/>
      <c r="J633" s="407"/>
      <c r="K633" s="399"/>
      <c r="L633" s="399"/>
      <c r="M633" s="399"/>
      <c r="N633" s="399"/>
      <c r="O633" s="399"/>
      <c r="P633" s="399"/>
      <c r="Q633" s="399"/>
      <c r="R633" s="399"/>
      <c r="S633" s="399"/>
      <c r="T633" s="399"/>
      <c r="U633" s="398"/>
      <c r="V633" s="398"/>
    </row>
    <row r="634" spans="1:22" x14ac:dyDescent="0.25">
      <c r="A634" s="405" t="s">
        <v>262</v>
      </c>
      <c r="B634" s="410" t="s">
        <v>1204</v>
      </c>
      <c r="C634" s="410">
        <f t="shared" si="68"/>
        <v>0</v>
      </c>
      <c r="D634" s="406"/>
      <c r="E634" s="406"/>
      <c r="F634" s="406"/>
      <c r="G634" s="402"/>
      <c r="H634" s="407"/>
      <c r="I634" s="407"/>
      <c r="J634" s="407"/>
      <c r="K634" s="399"/>
      <c r="L634" s="399"/>
      <c r="M634" s="399"/>
      <c r="N634" s="399"/>
      <c r="O634" s="399"/>
      <c r="P634" s="399"/>
      <c r="Q634" s="399"/>
      <c r="R634" s="399"/>
      <c r="S634" s="399"/>
      <c r="T634" s="399"/>
      <c r="U634" s="398"/>
      <c r="V634" s="398"/>
    </row>
    <row r="635" spans="1:22" x14ac:dyDescent="0.25">
      <c r="A635" s="405" t="s">
        <v>38</v>
      </c>
      <c r="B635" s="410" t="s">
        <v>1205</v>
      </c>
      <c r="C635" s="410">
        <f t="shared" si="68"/>
        <v>0</v>
      </c>
      <c r="D635" s="406"/>
      <c r="E635" s="406"/>
      <c r="F635" s="406"/>
      <c r="G635" s="402"/>
      <c r="H635" s="407"/>
      <c r="I635" s="407"/>
      <c r="J635" s="407"/>
      <c r="K635" s="399"/>
      <c r="L635" s="399"/>
      <c r="M635" s="399"/>
      <c r="N635" s="399"/>
      <c r="O635" s="399"/>
      <c r="P635" s="399"/>
      <c r="Q635" s="399"/>
      <c r="R635" s="399"/>
      <c r="S635" s="399"/>
      <c r="T635" s="399"/>
      <c r="U635" s="398"/>
      <c r="V635" s="398"/>
    </row>
    <row r="636" spans="1:22" x14ac:dyDescent="0.25">
      <c r="A636" s="405" t="s">
        <v>40</v>
      </c>
      <c r="B636" s="410" t="s">
        <v>1206</v>
      </c>
      <c r="C636" s="410">
        <f t="shared" si="68"/>
        <v>0</v>
      </c>
      <c r="D636" s="406"/>
      <c r="E636" s="406"/>
      <c r="F636" s="406"/>
      <c r="G636" s="402"/>
      <c r="H636" s="407"/>
      <c r="I636" s="407"/>
      <c r="J636" s="407"/>
      <c r="K636" s="399"/>
      <c r="L636" s="399"/>
      <c r="M636" s="399"/>
      <c r="N636" s="399"/>
      <c r="O636" s="399"/>
      <c r="P636" s="399"/>
      <c r="Q636" s="399"/>
      <c r="R636" s="399"/>
      <c r="S636" s="399"/>
      <c r="T636" s="399"/>
      <c r="U636" s="398"/>
      <c r="V636" s="398"/>
    </row>
    <row r="637" spans="1:22" x14ac:dyDescent="0.25">
      <c r="A637" s="405" t="s">
        <v>42</v>
      </c>
      <c r="B637" s="410" t="s">
        <v>1207</v>
      </c>
      <c r="C637" s="410">
        <f t="shared" si="68"/>
        <v>0</v>
      </c>
      <c r="D637" s="406"/>
      <c r="E637" s="406"/>
      <c r="F637" s="406"/>
      <c r="G637" s="402"/>
      <c r="H637" s="407"/>
      <c r="I637" s="407"/>
      <c r="J637" s="407"/>
      <c r="K637" s="399"/>
      <c r="L637" s="399"/>
      <c r="M637" s="399"/>
      <c r="N637" s="399"/>
      <c r="O637" s="399"/>
      <c r="P637" s="399"/>
      <c r="Q637" s="399"/>
      <c r="R637" s="399"/>
      <c r="S637" s="399"/>
      <c r="T637" s="399"/>
      <c r="U637" s="398"/>
      <c r="V637" s="398"/>
    </row>
    <row r="638" spans="1:22" x14ac:dyDescent="0.25">
      <c r="A638" s="405" t="s">
        <v>44</v>
      </c>
      <c r="B638" s="410" t="s">
        <v>1208</v>
      </c>
      <c r="C638" s="410">
        <f t="shared" si="68"/>
        <v>0</v>
      </c>
      <c r="D638" s="406"/>
      <c r="E638" s="406"/>
      <c r="F638" s="406"/>
      <c r="G638" s="402"/>
      <c r="H638" s="407"/>
      <c r="I638" s="407"/>
      <c r="J638" s="407"/>
      <c r="K638" s="399"/>
      <c r="L638" s="399"/>
      <c r="M638" s="399"/>
      <c r="N638" s="399"/>
      <c r="O638" s="399"/>
      <c r="P638" s="399"/>
      <c r="Q638" s="399"/>
      <c r="R638" s="399"/>
      <c r="S638" s="399"/>
      <c r="T638" s="399"/>
      <c r="U638" s="398"/>
      <c r="V638" s="398"/>
    </row>
    <row r="639" spans="1:22" x14ac:dyDescent="0.25">
      <c r="A639" s="405" t="s">
        <v>46</v>
      </c>
      <c r="B639" s="410" t="s">
        <v>1209</v>
      </c>
      <c r="C639" s="410">
        <f t="shared" si="68"/>
        <v>0</v>
      </c>
      <c r="D639" s="406"/>
      <c r="E639" s="406"/>
      <c r="F639" s="406"/>
      <c r="G639" s="402"/>
      <c r="H639" s="407"/>
      <c r="I639" s="407"/>
      <c r="J639" s="407"/>
      <c r="K639" s="399"/>
      <c r="L639" s="399"/>
      <c r="M639" s="399"/>
      <c r="N639" s="399"/>
      <c r="O639" s="399"/>
      <c r="P639" s="399"/>
      <c r="Q639" s="399"/>
      <c r="R639" s="399"/>
      <c r="S639" s="399"/>
      <c r="T639" s="399"/>
      <c r="U639" s="398"/>
      <c r="V639" s="398"/>
    </row>
    <row r="640" spans="1:22" x14ac:dyDescent="0.25">
      <c r="A640" s="405" t="s">
        <v>48</v>
      </c>
      <c r="B640" s="410" t="s">
        <v>1210</v>
      </c>
      <c r="C640" s="410">
        <f t="shared" si="68"/>
        <v>0</v>
      </c>
      <c r="D640" s="406"/>
      <c r="E640" s="406"/>
      <c r="F640" s="406"/>
      <c r="G640" s="402"/>
      <c r="H640" s="407"/>
      <c r="I640" s="407"/>
      <c r="J640" s="407"/>
      <c r="K640" s="399"/>
      <c r="L640" s="399"/>
      <c r="M640" s="399"/>
      <c r="N640" s="399"/>
      <c r="O640" s="399"/>
      <c r="P640" s="399"/>
      <c r="Q640" s="399"/>
      <c r="R640" s="399"/>
      <c r="S640" s="399"/>
      <c r="T640" s="399"/>
      <c r="U640" s="398"/>
      <c r="V640" s="398"/>
    </row>
    <row r="641" spans="1:23" x14ac:dyDescent="0.25">
      <c r="A641" s="405" t="s">
        <v>278</v>
      </c>
      <c r="B641" s="410" t="s">
        <v>1211</v>
      </c>
      <c r="C641" s="410">
        <f t="shared" si="68"/>
        <v>0</v>
      </c>
      <c r="D641" s="406"/>
      <c r="E641" s="406"/>
      <c r="F641" s="406"/>
      <c r="G641" s="402"/>
      <c r="H641" s="407"/>
      <c r="I641" s="407"/>
      <c r="J641" s="407"/>
      <c r="K641" s="399"/>
      <c r="L641" s="399"/>
      <c r="M641" s="399"/>
      <c r="N641" s="399"/>
      <c r="O641" s="399"/>
      <c r="P641" s="399"/>
      <c r="Q641" s="399"/>
      <c r="R641" s="399"/>
      <c r="S641" s="399"/>
      <c r="T641" s="399"/>
      <c r="U641" s="398"/>
      <c r="V641" s="398"/>
    </row>
    <row r="642" spans="1:23" x14ac:dyDescent="0.25">
      <c r="A642" s="405" t="s">
        <v>279</v>
      </c>
      <c r="B642" s="410" t="s">
        <v>1212</v>
      </c>
      <c r="C642" s="410">
        <f t="shared" si="68"/>
        <v>0</v>
      </c>
      <c r="D642" s="406"/>
      <c r="E642" s="406"/>
      <c r="F642" s="406"/>
      <c r="G642" s="402"/>
      <c r="H642" s="407"/>
      <c r="I642" s="407"/>
      <c r="J642" s="407"/>
      <c r="K642" s="399"/>
      <c r="L642" s="399"/>
      <c r="M642" s="399"/>
      <c r="N642" s="399"/>
      <c r="O642" s="399"/>
      <c r="P642" s="399"/>
      <c r="Q642" s="399"/>
      <c r="R642" s="399"/>
      <c r="S642" s="399"/>
      <c r="T642" s="399"/>
      <c r="U642" s="398"/>
      <c r="V642" s="398"/>
    </row>
    <row r="643" spans="1:23" x14ac:dyDescent="0.25">
      <c r="A643" s="405" t="s">
        <v>512</v>
      </c>
      <c r="B643" s="410" t="s">
        <v>1213</v>
      </c>
      <c r="C643" s="410">
        <f t="shared" si="68"/>
        <v>0</v>
      </c>
      <c r="D643" s="406"/>
      <c r="E643" s="406"/>
      <c r="F643" s="406"/>
      <c r="G643" s="402"/>
      <c r="H643" s="407"/>
      <c r="I643" s="407"/>
      <c r="J643" s="407"/>
      <c r="K643" s="399"/>
      <c r="L643" s="399"/>
      <c r="M643" s="399"/>
      <c r="N643" s="399"/>
      <c r="O643" s="399"/>
      <c r="P643" s="399"/>
      <c r="Q643" s="399"/>
      <c r="R643" s="399"/>
      <c r="S643" s="399"/>
      <c r="T643" s="399"/>
      <c r="U643" s="398"/>
      <c r="V643" s="398"/>
    </row>
    <row r="644" spans="1:23" x14ac:dyDescent="0.25">
      <c r="A644" s="405" t="s">
        <v>513</v>
      </c>
      <c r="B644" s="410" t="s">
        <v>1214</v>
      </c>
      <c r="C644" s="410">
        <f t="shared" si="68"/>
        <v>0</v>
      </c>
      <c r="D644" s="406"/>
      <c r="E644" s="406"/>
      <c r="F644" s="406"/>
      <c r="G644" s="402"/>
      <c r="H644" s="407"/>
      <c r="I644" s="407"/>
      <c r="J644" s="407"/>
      <c r="K644" s="399"/>
      <c r="L644" s="399"/>
      <c r="M644" s="399"/>
      <c r="N644" s="399"/>
      <c r="O644" s="399"/>
      <c r="P644" s="399"/>
      <c r="Q644" s="399"/>
      <c r="R644" s="399"/>
      <c r="S644" s="399"/>
      <c r="T644" s="399"/>
      <c r="U644" s="398"/>
      <c r="V644" s="398"/>
    </row>
    <row r="645" spans="1:23" x14ac:dyDescent="0.25">
      <c r="A645" s="405" t="s">
        <v>1110</v>
      </c>
      <c r="B645" s="411" t="s">
        <v>1215</v>
      </c>
      <c r="C645" s="410">
        <f t="shared" si="68"/>
        <v>0</v>
      </c>
      <c r="D645" s="408"/>
      <c r="E645" s="408"/>
      <c r="F645" s="406"/>
      <c r="G645" s="409"/>
      <c r="H645" s="407"/>
      <c r="I645" s="407"/>
      <c r="J645" s="407"/>
      <c r="K645" s="399"/>
      <c r="L645" s="399"/>
      <c r="M645" s="399"/>
      <c r="N645" s="399"/>
      <c r="O645" s="399"/>
      <c r="P645" s="399"/>
      <c r="Q645" s="399"/>
      <c r="R645" s="399"/>
      <c r="S645" s="399"/>
      <c r="T645" s="399"/>
      <c r="U645" s="398"/>
      <c r="V645" s="398"/>
      <c r="W645" s="131"/>
    </row>
    <row r="646" spans="1:23" ht="17.25" thickBot="1" x14ac:dyDescent="0.3">
      <c r="B646" s="374"/>
      <c r="C646" s="374"/>
      <c r="D646" s="374"/>
      <c r="E646" s="155"/>
      <c r="F646" s="155"/>
      <c r="G646" s="155"/>
      <c r="H646" s="156"/>
      <c r="W646" s="131"/>
    </row>
    <row r="647" spans="1:23" ht="28.15" customHeight="1" thickBot="1" x14ac:dyDescent="0.3">
      <c r="A647" s="244"/>
      <c r="B647" s="200" t="s">
        <v>878</v>
      </c>
      <c r="C647" s="266"/>
      <c r="D647" s="266"/>
      <c r="E647" s="155"/>
      <c r="F647" s="155"/>
      <c r="G647" s="155"/>
      <c r="H647" s="156"/>
      <c r="W647" s="131"/>
    </row>
    <row r="648" spans="1:23" ht="17.25" thickBot="1" x14ac:dyDescent="0.3">
      <c r="A648" s="245">
        <v>0</v>
      </c>
      <c r="B648" s="246" t="s">
        <v>879</v>
      </c>
      <c r="C648" s="266"/>
      <c r="D648" s="266"/>
      <c r="E648" s="155"/>
      <c r="F648" s="155"/>
      <c r="G648" s="155"/>
      <c r="H648" s="156"/>
      <c r="W648" s="131"/>
    </row>
    <row r="649" spans="1:23" ht="17.25" thickBot="1" x14ac:dyDescent="0.3">
      <c r="A649" s="247"/>
      <c r="B649" s="201" t="s">
        <v>880</v>
      </c>
      <c r="C649" s="266"/>
      <c r="D649" s="266"/>
      <c r="E649" s="155"/>
      <c r="F649" s="155"/>
      <c r="G649" s="155"/>
      <c r="H649" s="156"/>
      <c r="W649" s="131"/>
    </row>
    <row r="650" spans="1:23" ht="17.25" thickBot="1" x14ac:dyDescent="0.3">
      <c r="A650" s="248"/>
      <c r="B650" s="201" t="s">
        <v>881</v>
      </c>
      <c r="C650" s="266"/>
      <c r="D650" s="266"/>
      <c r="E650" s="155"/>
      <c r="F650" s="155"/>
      <c r="G650" s="155"/>
      <c r="H650" s="156"/>
      <c r="W650" s="131"/>
    </row>
    <row r="651" spans="1:23" ht="17.25" thickBot="1" x14ac:dyDescent="0.3">
      <c r="A651" s="249" t="s">
        <v>386</v>
      </c>
      <c r="B651" s="202" t="s">
        <v>882</v>
      </c>
      <c r="C651" s="266"/>
      <c r="D651" s="266"/>
      <c r="E651" s="155"/>
      <c r="F651" s="155"/>
      <c r="G651" s="155"/>
      <c r="H651" s="156"/>
      <c r="W651" s="131"/>
    </row>
    <row r="652" spans="1:23" x14ac:dyDescent="0.25">
      <c r="B652" s="266"/>
      <c r="C652" s="266"/>
      <c r="D652" s="266"/>
      <c r="E652" s="155"/>
      <c r="F652" s="155"/>
      <c r="G652" s="155"/>
      <c r="H652" s="156"/>
      <c r="W652" s="131"/>
    </row>
    <row r="653" spans="1:23" x14ac:dyDescent="0.25">
      <c r="B653" s="267"/>
      <c r="C653" s="266"/>
      <c r="D653" s="266"/>
      <c r="E653" s="155"/>
      <c r="F653" s="155"/>
      <c r="G653" s="155"/>
      <c r="H653" s="156"/>
      <c r="W653" s="131"/>
    </row>
    <row r="654" spans="1:23" x14ac:dyDescent="0.25">
      <c r="A654" s="545" t="s">
        <v>641</v>
      </c>
      <c r="B654" s="546"/>
      <c r="C654" s="546"/>
      <c r="D654" s="546"/>
      <c r="E654" s="546"/>
      <c r="F654" s="546"/>
      <c r="G654" s="546"/>
      <c r="H654" s="546"/>
      <c r="I654" s="546"/>
      <c r="J654" s="546"/>
      <c r="K654" s="546"/>
      <c r="L654" s="546"/>
      <c r="M654" s="546"/>
      <c r="N654" s="546"/>
      <c r="O654" s="546"/>
      <c r="P654" s="546"/>
      <c r="Q654" s="546"/>
      <c r="R654" s="546"/>
      <c r="S654" s="546"/>
      <c r="T654" s="546"/>
      <c r="U654" s="546"/>
      <c r="V654" s="546"/>
      <c r="W654" s="131"/>
    </row>
    <row r="655" spans="1:23" x14ac:dyDescent="0.25">
      <c r="A655" s="545"/>
      <c r="B655" s="546"/>
      <c r="C655" s="546"/>
      <c r="D655" s="546"/>
      <c r="E655" s="546"/>
      <c r="F655" s="546"/>
      <c r="G655" s="546"/>
      <c r="H655" s="546"/>
      <c r="I655" s="546"/>
      <c r="J655" s="546"/>
      <c r="K655" s="546"/>
      <c r="L655" s="546"/>
      <c r="M655" s="546"/>
      <c r="N655" s="546"/>
      <c r="O655" s="546"/>
      <c r="P655" s="546"/>
      <c r="Q655" s="546"/>
      <c r="R655" s="546"/>
      <c r="S655" s="546"/>
      <c r="T655" s="546"/>
      <c r="U655" s="546"/>
      <c r="V655" s="546"/>
      <c r="W655" s="131"/>
    </row>
    <row r="656" spans="1:23" x14ac:dyDescent="0.25">
      <c r="B656" s="266"/>
      <c r="C656" s="266"/>
      <c r="D656" s="266"/>
      <c r="E656" s="155"/>
      <c r="F656" s="155"/>
      <c r="G656" s="155"/>
      <c r="H656" s="156"/>
      <c r="W656" s="131"/>
    </row>
    <row r="657" spans="1:21" x14ac:dyDescent="0.25">
      <c r="A657" s="119"/>
      <c r="B657" s="119"/>
      <c r="C657" s="119"/>
      <c r="D657" s="266"/>
      <c r="E657" s="155"/>
      <c r="F657" s="155"/>
      <c r="G657" s="155"/>
      <c r="H657" s="156"/>
    </row>
    <row r="658" spans="1:21" x14ac:dyDescent="0.25">
      <c r="A658" s="119"/>
      <c r="B658" s="119"/>
      <c r="C658" s="119"/>
      <c r="D658" s="266"/>
      <c r="E658" s="155"/>
      <c r="F658" s="155"/>
      <c r="G658" s="155"/>
      <c r="H658" s="156"/>
    </row>
    <row r="659" spans="1:21" x14ac:dyDescent="0.25">
      <c r="B659" s="266"/>
      <c r="C659" s="266"/>
      <c r="D659" s="266"/>
      <c r="E659" s="155"/>
      <c r="F659" s="155"/>
      <c r="G659" s="155"/>
      <c r="H659" s="156"/>
      <c r="P659" s="156"/>
      <c r="Q659" s="156"/>
      <c r="R659" s="156"/>
      <c r="S659" s="156"/>
      <c r="T659" s="156"/>
      <c r="U659" s="156"/>
    </row>
    <row r="660" spans="1:21" x14ac:dyDescent="0.25">
      <c r="B660" s="119"/>
      <c r="C660" s="266"/>
      <c r="D660" s="266"/>
      <c r="E660" s="155"/>
      <c r="F660" s="155"/>
      <c r="G660" s="155"/>
      <c r="H660" s="156"/>
      <c r="P660" s="156"/>
      <c r="Q660" s="156"/>
      <c r="R660" s="156"/>
      <c r="S660" s="156"/>
      <c r="T660" s="156"/>
      <c r="U660" s="156"/>
    </row>
    <row r="661" spans="1:21" x14ac:dyDescent="0.25">
      <c r="B661" s="119"/>
      <c r="C661" s="266"/>
      <c r="D661" s="266"/>
      <c r="E661" s="155"/>
      <c r="F661" s="155"/>
      <c r="G661" s="155"/>
      <c r="H661" s="156"/>
      <c r="P661" s="156"/>
      <c r="Q661" s="156"/>
      <c r="R661" s="156"/>
      <c r="S661" s="156"/>
      <c r="T661" s="156"/>
      <c r="U661" s="266"/>
    </row>
    <row r="662" spans="1:21" x14ac:dyDescent="0.25">
      <c r="B662" s="266"/>
      <c r="C662" s="266"/>
      <c r="D662" s="266"/>
      <c r="E662" s="155"/>
      <c r="F662" s="155"/>
      <c r="G662" s="155"/>
      <c r="H662" s="156"/>
      <c r="I662" s="156"/>
      <c r="J662" s="156"/>
      <c r="K662" s="156"/>
      <c r="L662" s="156"/>
      <c r="M662" s="156"/>
      <c r="N662" s="156"/>
      <c r="P662" s="156"/>
      <c r="Q662" s="156"/>
      <c r="R662" s="156"/>
      <c r="S662" s="156"/>
      <c r="T662" s="156"/>
      <c r="U662" s="156"/>
    </row>
    <row r="663" spans="1:21" x14ac:dyDescent="0.25">
      <c r="B663" s="544" t="s">
        <v>80</v>
      </c>
      <c r="C663" s="544"/>
      <c r="D663" s="544"/>
      <c r="E663" s="544"/>
      <c r="F663" s="544"/>
      <c r="G663" s="155"/>
      <c r="K663" s="119"/>
      <c r="L663" s="119"/>
      <c r="O663" s="268" t="s">
        <v>501</v>
      </c>
      <c r="P663" s="266"/>
      <c r="Q663" s="156"/>
      <c r="R663" s="156"/>
      <c r="S663" s="156"/>
      <c r="T663" s="156"/>
      <c r="U663" s="156"/>
    </row>
    <row r="664" spans="1:21" x14ac:dyDescent="0.25">
      <c r="B664" s="156"/>
      <c r="C664" s="156"/>
      <c r="D664" s="156"/>
      <c r="E664" s="156"/>
      <c r="F664" s="156"/>
      <c r="G664" s="155"/>
      <c r="K664" s="119"/>
      <c r="L664" s="119"/>
      <c r="O664" s="268"/>
      <c r="P664" s="266"/>
      <c r="Q664" s="266"/>
      <c r="R664" s="266"/>
      <c r="S664" s="156"/>
      <c r="T664" s="156"/>
      <c r="U664" s="156"/>
    </row>
    <row r="665" spans="1:21" x14ac:dyDescent="0.25">
      <c r="B665" s="544" t="s">
        <v>83</v>
      </c>
      <c r="C665" s="544"/>
      <c r="D665" s="544"/>
      <c r="E665" s="544"/>
      <c r="F665" s="544"/>
      <c r="G665" s="544"/>
      <c r="K665" s="119"/>
      <c r="L665" s="119"/>
      <c r="O665" s="269" t="s">
        <v>502</v>
      </c>
      <c r="P665" s="156"/>
      <c r="Q665" s="156"/>
      <c r="R665" s="156"/>
      <c r="S665" s="156"/>
    </row>
    <row r="666" spans="1:21" x14ac:dyDescent="0.25">
      <c r="B666" s="156" t="s">
        <v>84</v>
      </c>
      <c r="C666" s="156"/>
      <c r="D666" s="156"/>
      <c r="E666" s="156"/>
      <c r="F666" s="156"/>
      <c r="G666" s="155"/>
      <c r="K666" s="119"/>
      <c r="L666" s="119"/>
      <c r="N666" s="131"/>
      <c r="O666" s="268"/>
      <c r="P666" s="131"/>
      <c r="Q666" s="131"/>
      <c r="R666" s="131"/>
      <c r="S666" s="131"/>
      <c r="T666" s="131"/>
      <c r="U666" s="131"/>
    </row>
    <row r="667" spans="1:21" x14ac:dyDescent="0.25">
      <c r="B667" s="266" t="s">
        <v>85</v>
      </c>
      <c r="C667" s="266"/>
      <c r="D667" s="156"/>
      <c r="E667" s="156"/>
      <c r="F667" s="156"/>
      <c r="G667" s="155"/>
      <c r="O667" s="269"/>
    </row>
    <row r="668" spans="1:21" x14ac:dyDescent="0.25">
      <c r="B668" s="266"/>
      <c r="C668" s="266"/>
      <c r="D668" s="266"/>
      <c r="E668" s="266"/>
      <c r="F668" s="156"/>
      <c r="G668" s="155"/>
      <c r="O668" s="269" t="s">
        <v>86</v>
      </c>
    </row>
    <row r="671" spans="1:21" x14ac:dyDescent="0.25">
      <c r="B671" s="266" t="s">
        <v>81</v>
      </c>
    </row>
    <row r="672" spans="1:21" x14ac:dyDescent="0.25">
      <c r="B672" s="266" t="s">
        <v>82</v>
      </c>
    </row>
  </sheetData>
  <sheetProtection algorithmName="SHA-512" hashValue="vm0uz4AFz/qt5jNsUiYKuTvxrqbWl+7+ZIH2IUumKpTDIvyqmvSO88l7OS7juKBkjIdPnA4i+kKCA9dGHlZEUw==" saltValue="JFSQdlBZeOI+ZYqNQ3kv4w==" spinCount="100000" sheet="1" objects="1" scenarios="1"/>
  <mergeCells count="2341">
    <mergeCell ref="B572:D572"/>
    <mergeCell ref="B573:D573"/>
    <mergeCell ref="B561:V561"/>
    <mergeCell ref="B566:D566"/>
    <mergeCell ref="B567:D567"/>
    <mergeCell ref="U536:V536"/>
    <mergeCell ref="B520:V520"/>
    <mergeCell ref="U525:V525"/>
    <mergeCell ref="M521:T521"/>
    <mergeCell ref="D521:D522"/>
    <mergeCell ref="B525:C525"/>
    <mergeCell ref="B550:T550"/>
    <mergeCell ref="B551:T551"/>
    <mergeCell ref="U577:V577"/>
    <mergeCell ref="B578:D578"/>
    <mergeCell ref="I578:K578"/>
    <mergeCell ref="L578:N578"/>
    <mergeCell ref="O578:Q578"/>
    <mergeCell ref="U578:V578"/>
    <mergeCell ref="M559:R559"/>
    <mergeCell ref="B537:C537"/>
    <mergeCell ref="U537:V537"/>
    <mergeCell ref="I522:J522"/>
    <mergeCell ref="Q522:R522"/>
    <mergeCell ref="B574:D574"/>
    <mergeCell ref="I574:K574"/>
    <mergeCell ref="L574:N574"/>
    <mergeCell ref="O574:Q574"/>
    <mergeCell ref="U574:V574"/>
    <mergeCell ref="B575:D575"/>
    <mergeCell ref="I575:K575"/>
    <mergeCell ref="O575:Q575"/>
    <mergeCell ref="U575:V575"/>
    <mergeCell ref="B576:D576"/>
    <mergeCell ref="I576:K576"/>
    <mergeCell ref="U453:V453"/>
    <mergeCell ref="F454:L454"/>
    <mergeCell ref="S454:T454"/>
    <mergeCell ref="U454:V454"/>
    <mergeCell ref="F456:L456"/>
    <mergeCell ref="S456:T456"/>
    <mergeCell ref="U456:V456"/>
    <mergeCell ref="F457:L457"/>
    <mergeCell ref="S457:T457"/>
    <mergeCell ref="U457:V457"/>
    <mergeCell ref="F458:L458"/>
    <mergeCell ref="S458:T458"/>
    <mergeCell ref="U458:V458"/>
    <mergeCell ref="S462:T462"/>
    <mergeCell ref="U504:V504"/>
    <mergeCell ref="U529:V529"/>
    <mergeCell ref="U532:V532"/>
    <mergeCell ref="U468:V468"/>
    <mergeCell ref="U469:V469"/>
    <mergeCell ref="U461:V461"/>
    <mergeCell ref="S485:T485"/>
    <mergeCell ref="F461:L461"/>
    <mergeCell ref="S474:T474"/>
    <mergeCell ref="F478:L478"/>
    <mergeCell ref="F477:L477"/>
    <mergeCell ref="F494:L494"/>
    <mergeCell ref="S467:T467"/>
    <mergeCell ref="U576:V576"/>
    <mergeCell ref="B393:V393"/>
    <mergeCell ref="B398:V398"/>
    <mergeCell ref="S407:T407"/>
    <mergeCell ref="S406:T406"/>
    <mergeCell ref="H407:L407"/>
    <mergeCell ref="H408:L408"/>
    <mergeCell ref="U443:V443"/>
    <mergeCell ref="B444:D444"/>
    <mergeCell ref="F444:L444"/>
    <mergeCell ref="S444:T444"/>
    <mergeCell ref="U444:V444"/>
    <mergeCell ref="B446:D446"/>
    <mergeCell ref="F446:L446"/>
    <mergeCell ref="S446:T446"/>
    <mergeCell ref="U446:V446"/>
    <mergeCell ref="B437:D437"/>
    <mergeCell ref="F437:L437"/>
    <mergeCell ref="S437:T437"/>
    <mergeCell ref="U437:V437"/>
    <mergeCell ref="M439:R439"/>
    <mergeCell ref="M440:R440"/>
    <mergeCell ref="M441:R441"/>
    <mergeCell ref="M442:R442"/>
    <mergeCell ref="M445:R445"/>
    <mergeCell ref="F445:L445"/>
    <mergeCell ref="S441:T441"/>
    <mergeCell ref="U445:V445"/>
    <mergeCell ref="U440:V440"/>
    <mergeCell ref="U439:V439"/>
    <mergeCell ref="S439:T439"/>
    <mergeCell ref="M435:R435"/>
    <mergeCell ref="M408:R408"/>
    <mergeCell ref="M409:R409"/>
    <mergeCell ref="M410:R410"/>
    <mergeCell ref="M411:R411"/>
    <mergeCell ref="H412:L412"/>
    <mergeCell ref="M412:R412"/>
    <mergeCell ref="M413:R413"/>
    <mergeCell ref="B423:V423"/>
    <mergeCell ref="F435:L435"/>
    <mergeCell ref="B432:D432"/>
    <mergeCell ref="U430:V430"/>
    <mergeCell ref="B424:V424"/>
    <mergeCell ref="B400:V400"/>
    <mergeCell ref="B397:V397"/>
    <mergeCell ref="B429:D429"/>
    <mergeCell ref="M419:R419"/>
    <mergeCell ref="M421:R421"/>
    <mergeCell ref="M422:R422"/>
    <mergeCell ref="M432:R432"/>
    <mergeCell ref="H414:L414"/>
    <mergeCell ref="U404:V404"/>
    <mergeCell ref="U406:V406"/>
    <mergeCell ref="U407:V407"/>
    <mergeCell ref="B388:D388"/>
    <mergeCell ref="H388:L388"/>
    <mergeCell ref="M388:R388"/>
    <mergeCell ref="S388:T388"/>
    <mergeCell ref="U388:V388"/>
    <mergeCell ref="B389:D389"/>
    <mergeCell ref="H389:L389"/>
    <mergeCell ref="M389:R389"/>
    <mergeCell ref="S389:T389"/>
    <mergeCell ref="U389:V389"/>
    <mergeCell ref="B390:D390"/>
    <mergeCell ref="H390:L390"/>
    <mergeCell ref="M390:R390"/>
    <mergeCell ref="S390:T390"/>
    <mergeCell ref="U390:V390"/>
    <mergeCell ref="B391:D391"/>
    <mergeCell ref="H391:L391"/>
    <mergeCell ref="M391:R391"/>
    <mergeCell ref="S391:T391"/>
    <mergeCell ref="U391:V391"/>
    <mergeCell ref="B383:D383"/>
    <mergeCell ref="H383:L383"/>
    <mergeCell ref="M383:R383"/>
    <mergeCell ref="S383:T383"/>
    <mergeCell ref="U383:V383"/>
    <mergeCell ref="B384:V384"/>
    <mergeCell ref="B385:D385"/>
    <mergeCell ref="H385:L385"/>
    <mergeCell ref="M385:R385"/>
    <mergeCell ref="S385:T385"/>
    <mergeCell ref="U385:V385"/>
    <mergeCell ref="B386:D386"/>
    <mergeCell ref="H386:L386"/>
    <mergeCell ref="M386:R386"/>
    <mergeCell ref="S386:T386"/>
    <mergeCell ref="U386:V386"/>
    <mergeCell ref="B387:D387"/>
    <mergeCell ref="H387:L387"/>
    <mergeCell ref="M387:R387"/>
    <mergeCell ref="S387:T387"/>
    <mergeCell ref="U387:V387"/>
    <mergeCell ref="B379:D379"/>
    <mergeCell ref="H379:L379"/>
    <mergeCell ref="M379:R379"/>
    <mergeCell ref="S379:T379"/>
    <mergeCell ref="U379:V379"/>
    <mergeCell ref="B380:D380"/>
    <mergeCell ref="H380:L380"/>
    <mergeCell ref="M380:R380"/>
    <mergeCell ref="S380:T380"/>
    <mergeCell ref="U380:V380"/>
    <mergeCell ref="B381:D381"/>
    <mergeCell ref="H381:L381"/>
    <mergeCell ref="M381:R381"/>
    <mergeCell ref="S381:T381"/>
    <mergeCell ref="U381:V381"/>
    <mergeCell ref="B382:D382"/>
    <mergeCell ref="H382:L382"/>
    <mergeCell ref="M382:R382"/>
    <mergeCell ref="S382:T382"/>
    <mergeCell ref="U382:V382"/>
    <mergeCell ref="B373:D373"/>
    <mergeCell ref="H373:L373"/>
    <mergeCell ref="M373:R373"/>
    <mergeCell ref="S373:T373"/>
    <mergeCell ref="U373:V373"/>
    <mergeCell ref="B374:D374"/>
    <mergeCell ref="H374:L374"/>
    <mergeCell ref="M374:R374"/>
    <mergeCell ref="S374:T374"/>
    <mergeCell ref="U374:V374"/>
    <mergeCell ref="B375:V375"/>
    <mergeCell ref="B376:V376"/>
    <mergeCell ref="A377:A378"/>
    <mergeCell ref="B377:D378"/>
    <mergeCell ref="E377:E378"/>
    <mergeCell ref="F377:F378"/>
    <mergeCell ref="G377:G378"/>
    <mergeCell ref="H377:L377"/>
    <mergeCell ref="M377:T377"/>
    <mergeCell ref="U377:V378"/>
    <mergeCell ref="H378:L378"/>
    <mergeCell ref="M378:R378"/>
    <mergeCell ref="S378:T378"/>
    <mergeCell ref="B369:D369"/>
    <mergeCell ref="H369:L369"/>
    <mergeCell ref="M369:R369"/>
    <mergeCell ref="S369:T369"/>
    <mergeCell ref="U369:V369"/>
    <mergeCell ref="B370:D370"/>
    <mergeCell ref="H370:L370"/>
    <mergeCell ref="M370:R370"/>
    <mergeCell ref="S370:T370"/>
    <mergeCell ref="U370:V370"/>
    <mergeCell ref="B371:D371"/>
    <mergeCell ref="H371:L371"/>
    <mergeCell ref="M371:R371"/>
    <mergeCell ref="S371:T371"/>
    <mergeCell ref="U371:V371"/>
    <mergeCell ref="B372:D372"/>
    <mergeCell ref="H372:L372"/>
    <mergeCell ref="M372:R372"/>
    <mergeCell ref="S372:T372"/>
    <mergeCell ref="U372:V372"/>
    <mergeCell ref="B364:D364"/>
    <mergeCell ref="H364:L364"/>
    <mergeCell ref="M364:R364"/>
    <mergeCell ref="S364:T364"/>
    <mergeCell ref="U364:V364"/>
    <mergeCell ref="B365:D365"/>
    <mergeCell ref="H365:L365"/>
    <mergeCell ref="M365:R365"/>
    <mergeCell ref="S365:T365"/>
    <mergeCell ref="U365:V365"/>
    <mergeCell ref="B366:D366"/>
    <mergeCell ref="H366:L366"/>
    <mergeCell ref="M366:R366"/>
    <mergeCell ref="S366:T366"/>
    <mergeCell ref="U366:V366"/>
    <mergeCell ref="B367:V367"/>
    <mergeCell ref="B368:D368"/>
    <mergeCell ref="H368:L368"/>
    <mergeCell ref="M368:R368"/>
    <mergeCell ref="S368:T368"/>
    <mergeCell ref="U368:V368"/>
    <mergeCell ref="A360:A361"/>
    <mergeCell ref="B360:D361"/>
    <mergeCell ref="E360:E361"/>
    <mergeCell ref="F360:F361"/>
    <mergeCell ref="G360:G361"/>
    <mergeCell ref="H360:L360"/>
    <mergeCell ref="M360:T360"/>
    <mergeCell ref="U360:V361"/>
    <mergeCell ref="H361:L361"/>
    <mergeCell ref="M361:R361"/>
    <mergeCell ref="S361:T361"/>
    <mergeCell ref="B362:D362"/>
    <mergeCell ref="H362:L362"/>
    <mergeCell ref="M362:R362"/>
    <mergeCell ref="S362:T362"/>
    <mergeCell ref="U362:V362"/>
    <mergeCell ref="B363:D363"/>
    <mergeCell ref="H363:L363"/>
    <mergeCell ref="M363:R363"/>
    <mergeCell ref="S363:T363"/>
    <mergeCell ref="U363:V363"/>
    <mergeCell ref="B355:D355"/>
    <mergeCell ref="H355:L355"/>
    <mergeCell ref="M355:R355"/>
    <mergeCell ref="S355:T355"/>
    <mergeCell ref="U355:V355"/>
    <mergeCell ref="B356:D356"/>
    <mergeCell ref="H356:L356"/>
    <mergeCell ref="M356:R356"/>
    <mergeCell ref="S356:T356"/>
    <mergeCell ref="U356:V356"/>
    <mergeCell ref="B357:D357"/>
    <mergeCell ref="H357:L357"/>
    <mergeCell ref="M357:R357"/>
    <mergeCell ref="S357:T357"/>
    <mergeCell ref="U357:V357"/>
    <mergeCell ref="B358:V358"/>
    <mergeCell ref="B359:V359"/>
    <mergeCell ref="B350:V350"/>
    <mergeCell ref="B351:D351"/>
    <mergeCell ref="H351:L351"/>
    <mergeCell ref="M351:R351"/>
    <mergeCell ref="S351:T351"/>
    <mergeCell ref="U351:V351"/>
    <mergeCell ref="B352:D352"/>
    <mergeCell ref="H352:L352"/>
    <mergeCell ref="M352:R352"/>
    <mergeCell ref="S352:T352"/>
    <mergeCell ref="U352:V352"/>
    <mergeCell ref="B353:D353"/>
    <mergeCell ref="H353:L353"/>
    <mergeCell ref="M353:R353"/>
    <mergeCell ref="S353:T353"/>
    <mergeCell ref="U353:V353"/>
    <mergeCell ref="B354:D354"/>
    <mergeCell ref="H354:L354"/>
    <mergeCell ref="M354:R354"/>
    <mergeCell ref="S354:T354"/>
    <mergeCell ref="U354:V354"/>
    <mergeCell ref="B346:D346"/>
    <mergeCell ref="H346:L346"/>
    <mergeCell ref="M346:R346"/>
    <mergeCell ref="S346:T346"/>
    <mergeCell ref="U346:V346"/>
    <mergeCell ref="B347:D347"/>
    <mergeCell ref="H347:L347"/>
    <mergeCell ref="M347:R347"/>
    <mergeCell ref="S347:T347"/>
    <mergeCell ref="U347:V347"/>
    <mergeCell ref="B348:D348"/>
    <mergeCell ref="H348:L348"/>
    <mergeCell ref="M348:R348"/>
    <mergeCell ref="S348:T348"/>
    <mergeCell ref="U348:V348"/>
    <mergeCell ref="B349:D349"/>
    <mergeCell ref="H349:L349"/>
    <mergeCell ref="M349:R349"/>
    <mergeCell ref="S349:T349"/>
    <mergeCell ref="U349:V349"/>
    <mergeCell ref="B342:V342"/>
    <mergeCell ref="A343:A344"/>
    <mergeCell ref="B343:D344"/>
    <mergeCell ref="E343:E344"/>
    <mergeCell ref="F343:F344"/>
    <mergeCell ref="G343:G344"/>
    <mergeCell ref="H343:L343"/>
    <mergeCell ref="M343:T343"/>
    <mergeCell ref="U343:V344"/>
    <mergeCell ref="H344:L344"/>
    <mergeCell ref="M344:R344"/>
    <mergeCell ref="S344:T344"/>
    <mergeCell ref="B345:D345"/>
    <mergeCell ref="H345:L345"/>
    <mergeCell ref="M345:R345"/>
    <mergeCell ref="S345:T345"/>
    <mergeCell ref="U345:V345"/>
    <mergeCell ref="U337:V337"/>
    <mergeCell ref="B338:D338"/>
    <mergeCell ref="H338:L338"/>
    <mergeCell ref="M338:R338"/>
    <mergeCell ref="S338:T338"/>
    <mergeCell ref="U338:V338"/>
    <mergeCell ref="B339:D339"/>
    <mergeCell ref="H339:L339"/>
    <mergeCell ref="M339:R339"/>
    <mergeCell ref="S339:T339"/>
    <mergeCell ref="U339:V339"/>
    <mergeCell ref="B340:D340"/>
    <mergeCell ref="H340:L340"/>
    <mergeCell ref="M340:R340"/>
    <mergeCell ref="S340:T340"/>
    <mergeCell ref="U340:V340"/>
    <mergeCell ref="B341:V341"/>
    <mergeCell ref="B239:V239"/>
    <mergeCell ref="U253:V253"/>
    <mergeCell ref="E326:E327"/>
    <mergeCell ref="F326:F327"/>
    <mergeCell ref="G326:G327"/>
    <mergeCell ref="H326:L326"/>
    <mergeCell ref="M326:T326"/>
    <mergeCell ref="U326:V327"/>
    <mergeCell ref="H327:L327"/>
    <mergeCell ref="M327:R327"/>
    <mergeCell ref="S327:T327"/>
    <mergeCell ref="B328:D328"/>
    <mergeCell ref="H328:L328"/>
    <mergeCell ref="M328:R328"/>
    <mergeCell ref="S328:T328"/>
    <mergeCell ref="U328:V328"/>
    <mergeCell ref="M334:R334"/>
    <mergeCell ref="S334:T334"/>
    <mergeCell ref="U334:V334"/>
    <mergeCell ref="B329:D329"/>
    <mergeCell ref="H329:L329"/>
    <mergeCell ref="S330:T330"/>
    <mergeCell ref="B305:D305"/>
    <mergeCell ref="S317:T317"/>
    <mergeCell ref="U317:V317"/>
    <mergeCell ref="B318:D318"/>
    <mergeCell ref="H318:L318"/>
    <mergeCell ref="M318:R318"/>
    <mergeCell ref="S318:T318"/>
    <mergeCell ref="U318:V318"/>
    <mergeCell ref="B307:V307"/>
    <mergeCell ref="B308:V308"/>
    <mergeCell ref="U301:V301"/>
    <mergeCell ref="B311:D311"/>
    <mergeCell ref="H311:L311"/>
    <mergeCell ref="M311:R311"/>
    <mergeCell ref="S311:T311"/>
    <mergeCell ref="U311:V311"/>
    <mergeCell ref="U312:V312"/>
    <mergeCell ref="B313:D313"/>
    <mergeCell ref="H313:L313"/>
    <mergeCell ref="M313:R313"/>
    <mergeCell ref="S313:T313"/>
    <mergeCell ref="U313:V313"/>
    <mergeCell ref="S305:T305"/>
    <mergeCell ref="H303:L303"/>
    <mergeCell ref="U442:V442"/>
    <mergeCell ref="F432:L432"/>
    <mergeCell ref="F450:L450"/>
    <mergeCell ref="S450:T450"/>
    <mergeCell ref="S442:T442"/>
    <mergeCell ref="U450:V450"/>
    <mergeCell ref="B428:V428"/>
    <mergeCell ref="B442:D442"/>
    <mergeCell ref="U431:V431"/>
    <mergeCell ref="S304:T304"/>
    <mergeCell ref="U332:V332"/>
    <mergeCell ref="B333:V333"/>
    <mergeCell ref="B334:D334"/>
    <mergeCell ref="H334:L334"/>
    <mergeCell ref="M414:R414"/>
    <mergeCell ref="M415:R415"/>
    <mergeCell ref="M416:R416"/>
    <mergeCell ref="M418:R418"/>
    <mergeCell ref="U432:V432"/>
    <mergeCell ref="U435:V435"/>
    <mergeCell ref="B449:D449"/>
    <mergeCell ref="F449:L449"/>
    <mergeCell ref="F442:L442"/>
    <mergeCell ref="M322:R322"/>
    <mergeCell ref="S322:T322"/>
    <mergeCell ref="F447:L447"/>
    <mergeCell ref="S447:T447"/>
    <mergeCell ref="U451:V451"/>
    <mergeCell ref="M449:R449"/>
    <mergeCell ref="U422:V422"/>
    <mergeCell ref="B422:D422"/>
    <mergeCell ref="B421:D421"/>
    <mergeCell ref="B420:V420"/>
    <mergeCell ref="S429:T429"/>
    <mergeCell ref="S415:T415"/>
    <mergeCell ref="H404:L404"/>
    <mergeCell ref="B427:V427"/>
    <mergeCell ref="H418:L418"/>
    <mergeCell ref="U329:V329"/>
    <mergeCell ref="S332:T332"/>
    <mergeCell ref="B335:D335"/>
    <mergeCell ref="H335:L335"/>
    <mergeCell ref="M335:R335"/>
    <mergeCell ref="S335:T335"/>
    <mergeCell ref="U335:V335"/>
    <mergeCell ref="B336:D336"/>
    <mergeCell ref="H336:L336"/>
    <mergeCell ref="M336:R336"/>
    <mergeCell ref="S336:T336"/>
    <mergeCell ref="U336:V336"/>
    <mergeCell ref="U433:V433"/>
    <mergeCell ref="F438:L438"/>
    <mergeCell ref="S438:T438"/>
    <mergeCell ref="U434:V434"/>
    <mergeCell ref="B447:D447"/>
    <mergeCell ref="B459:D459"/>
    <mergeCell ref="B460:D460"/>
    <mergeCell ref="B462:D462"/>
    <mergeCell ref="B463:D463"/>
    <mergeCell ref="B479:D479"/>
    <mergeCell ref="S430:T430"/>
    <mergeCell ref="S431:T431"/>
    <mergeCell ref="U462:V462"/>
    <mergeCell ref="U463:V463"/>
    <mergeCell ref="U441:V441"/>
    <mergeCell ref="S432:T432"/>
    <mergeCell ref="S452:T452"/>
    <mergeCell ref="B471:D471"/>
    <mergeCell ref="F471:L471"/>
    <mergeCell ref="F476:L476"/>
    <mergeCell ref="B472:D472"/>
    <mergeCell ref="F472:L472"/>
    <mergeCell ref="B474:D474"/>
    <mergeCell ref="B475:D475"/>
    <mergeCell ref="F475:L475"/>
    <mergeCell ref="S476:T476"/>
    <mergeCell ref="B455:D455"/>
    <mergeCell ref="F459:L459"/>
    <mergeCell ref="B436:D436"/>
    <mergeCell ref="F436:L436"/>
    <mergeCell ref="S436:T436"/>
    <mergeCell ref="U436:V436"/>
    <mergeCell ref="U322:V322"/>
    <mergeCell ref="B323:D323"/>
    <mergeCell ref="H323:L323"/>
    <mergeCell ref="M323:R323"/>
    <mergeCell ref="S323:T323"/>
    <mergeCell ref="U323:V323"/>
    <mergeCell ref="B315:D315"/>
    <mergeCell ref="H315:L315"/>
    <mergeCell ref="M315:R315"/>
    <mergeCell ref="S315:T315"/>
    <mergeCell ref="U315:V315"/>
    <mergeCell ref="B316:V316"/>
    <mergeCell ref="B317:D317"/>
    <mergeCell ref="H317:L317"/>
    <mergeCell ref="M312:R312"/>
    <mergeCell ref="S312:T312"/>
    <mergeCell ref="U320:V320"/>
    <mergeCell ref="B321:D321"/>
    <mergeCell ref="H321:L321"/>
    <mergeCell ref="M321:R321"/>
    <mergeCell ref="S321:T321"/>
    <mergeCell ref="B430:D430"/>
    <mergeCell ref="B439:D439"/>
    <mergeCell ref="B440:D440"/>
    <mergeCell ref="F464:L464"/>
    <mergeCell ref="F455:L455"/>
    <mergeCell ref="B467:D467"/>
    <mergeCell ref="F439:L439"/>
    <mergeCell ref="F440:L440"/>
    <mergeCell ref="B434:D434"/>
    <mergeCell ref="F434:L434"/>
    <mergeCell ref="S434:T434"/>
    <mergeCell ref="A309:A310"/>
    <mergeCell ref="B309:D310"/>
    <mergeCell ref="E309:E310"/>
    <mergeCell ref="F309:F310"/>
    <mergeCell ref="G309:G310"/>
    <mergeCell ref="H309:L309"/>
    <mergeCell ref="M309:T309"/>
    <mergeCell ref="H310:L310"/>
    <mergeCell ref="M310:R310"/>
    <mergeCell ref="S310:T310"/>
    <mergeCell ref="B433:D433"/>
    <mergeCell ref="F433:L433"/>
    <mergeCell ref="S433:T433"/>
    <mergeCell ref="M450:R450"/>
    <mergeCell ref="M451:R451"/>
    <mergeCell ref="B438:D438"/>
    <mergeCell ref="F431:L431"/>
    <mergeCell ref="B337:D337"/>
    <mergeCell ref="H337:L337"/>
    <mergeCell ref="M337:R337"/>
    <mergeCell ref="S337:T337"/>
    <mergeCell ref="F492:L492"/>
    <mergeCell ref="B512:D512"/>
    <mergeCell ref="F474:L474"/>
    <mergeCell ref="U489:V489"/>
    <mergeCell ref="U490:V490"/>
    <mergeCell ref="B552:V552"/>
    <mergeCell ref="F487:L487"/>
    <mergeCell ref="B499:V499"/>
    <mergeCell ref="B482:D482"/>
    <mergeCell ref="U509:V509"/>
    <mergeCell ref="B487:D487"/>
    <mergeCell ref="A326:A327"/>
    <mergeCell ref="B326:D327"/>
    <mergeCell ref="B451:D451"/>
    <mergeCell ref="U460:V460"/>
    <mergeCell ref="S463:T463"/>
    <mergeCell ref="F462:L462"/>
    <mergeCell ref="U447:V447"/>
    <mergeCell ref="M477:R477"/>
    <mergeCell ref="B445:D445"/>
    <mergeCell ref="B466:D466"/>
    <mergeCell ref="S465:T465"/>
    <mergeCell ref="S459:T459"/>
    <mergeCell ref="U455:V455"/>
    <mergeCell ref="U459:V459"/>
    <mergeCell ref="U449:V449"/>
    <mergeCell ref="B461:D461"/>
    <mergeCell ref="U464:V464"/>
    <mergeCell ref="U465:V465"/>
    <mergeCell ref="B425:V425"/>
    <mergeCell ref="S470:T470"/>
    <mergeCell ref="B431:D431"/>
    <mergeCell ref="U480:V480"/>
    <mergeCell ref="U470:V470"/>
    <mergeCell ref="U486:V486"/>
    <mergeCell ref="M480:R480"/>
    <mergeCell ref="M481:R481"/>
    <mergeCell ref="M482:R482"/>
    <mergeCell ref="M483:R483"/>
    <mergeCell ref="M484:R484"/>
    <mergeCell ref="M485:R485"/>
    <mergeCell ref="M486:R486"/>
    <mergeCell ref="M487:R487"/>
    <mergeCell ref="M488:R488"/>
    <mergeCell ref="M489:R489"/>
    <mergeCell ref="M490:R490"/>
    <mergeCell ref="M491:R491"/>
    <mergeCell ref="U523:V523"/>
    <mergeCell ref="O501:P501"/>
    <mergeCell ref="S606:T606"/>
    <mergeCell ref="F592:H592"/>
    <mergeCell ref="F593:H593"/>
    <mergeCell ref="F606:L606"/>
    <mergeCell ref="S604:T604"/>
    <mergeCell ref="U566:V566"/>
    <mergeCell ref="U567:V567"/>
    <mergeCell ref="U568:V568"/>
    <mergeCell ref="U569:V569"/>
    <mergeCell ref="U570:V570"/>
    <mergeCell ref="B583:V583"/>
    <mergeCell ref="F589:H589"/>
    <mergeCell ref="B604:D604"/>
    <mergeCell ref="B570:D570"/>
    <mergeCell ref="B568:D568"/>
    <mergeCell ref="I566:K566"/>
    <mergeCell ref="L571:N571"/>
    <mergeCell ref="F590:H590"/>
    <mergeCell ref="F591:H591"/>
    <mergeCell ref="F597:H597"/>
    <mergeCell ref="N597:P597"/>
    <mergeCell ref="U592:V592"/>
    <mergeCell ref="U603:V603"/>
    <mergeCell ref="B603:D603"/>
    <mergeCell ref="U595:V595"/>
    <mergeCell ref="U584:V586"/>
    <mergeCell ref="B577:D577"/>
    <mergeCell ref="I577:K577"/>
    <mergeCell ref="B581:V581"/>
    <mergeCell ref="B580:V580"/>
    <mergeCell ref="B582:V582"/>
    <mergeCell ref="L575:N575"/>
    <mergeCell ref="A584:A586"/>
    <mergeCell ref="A562:A564"/>
    <mergeCell ref="F596:H596"/>
    <mergeCell ref="N596:P596"/>
    <mergeCell ref="F594:H594"/>
    <mergeCell ref="F595:H595"/>
    <mergeCell ref="B579:D579"/>
    <mergeCell ref="F588:H588"/>
    <mergeCell ref="E562:E564"/>
    <mergeCell ref="B558:V558"/>
    <mergeCell ref="F559:L559"/>
    <mergeCell ref="M584:T584"/>
    <mergeCell ref="U559:V559"/>
    <mergeCell ref="U562:V564"/>
    <mergeCell ref="U565:V565"/>
    <mergeCell ref="N591:P591"/>
    <mergeCell ref="N592:P592"/>
    <mergeCell ref="N593:P593"/>
    <mergeCell ref="N594:P594"/>
    <mergeCell ref="N595:P595"/>
    <mergeCell ref="B590:D590"/>
    <mergeCell ref="B591:D591"/>
    <mergeCell ref="B592:D592"/>
    <mergeCell ref="B593:D593"/>
    <mergeCell ref="N585:P586"/>
    <mergeCell ref="N590:P590"/>
    <mergeCell ref="B584:D586"/>
    <mergeCell ref="B569:D569"/>
    <mergeCell ref="M585:M586"/>
    <mergeCell ref="U572:V572"/>
    <mergeCell ref="T585:T586"/>
    <mergeCell ref="B587:D587"/>
    <mergeCell ref="A554:A555"/>
    <mergeCell ref="B554:D555"/>
    <mergeCell ref="E554:E555"/>
    <mergeCell ref="F555:H555"/>
    <mergeCell ref="I555:L555"/>
    <mergeCell ref="M495:R495"/>
    <mergeCell ref="U493:V493"/>
    <mergeCell ref="U481:V481"/>
    <mergeCell ref="U482:V482"/>
    <mergeCell ref="B493:D493"/>
    <mergeCell ref="F490:L490"/>
    <mergeCell ref="F482:L482"/>
    <mergeCell ref="U500:V502"/>
    <mergeCell ref="U503:V503"/>
    <mergeCell ref="B488:D488"/>
    <mergeCell ref="S475:T475"/>
    <mergeCell ref="B515:D515"/>
    <mergeCell ref="U515:V515"/>
    <mergeCell ref="B516:D516"/>
    <mergeCell ref="U516:V516"/>
    <mergeCell ref="B533:C533"/>
    <mergeCell ref="B484:D484"/>
    <mergeCell ref="U494:V494"/>
    <mergeCell ref="U495:V495"/>
    <mergeCell ref="U487:V487"/>
    <mergeCell ref="U488:V488"/>
    <mergeCell ref="B490:D490"/>
    <mergeCell ref="U512:V512"/>
    <mergeCell ref="B508:D508"/>
    <mergeCell ref="U535:V535"/>
    <mergeCell ref="B536:C536"/>
    <mergeCell ref="B514:D514"/>
    <mergeCell ref="F467:L467"/>
    <mergeCell ref="F483:L483"/>
    <mergeCell ref="F484:L484"/>
    <mergeCell ref="U467:V467"/>
    <mergeCell ref="U466:V466"/>
    <mergeCell ref="S479:T479"/>
    <mergeCell ref="S464:T464"/>
    <mergeCell ref="S466:T466"/>
    <mergeCell ref="S472:T472"/>
    <mergeCell ref="S471:T471"/>
    <mergeCell ref="S460:T460"/>
    <mergeCell ref="F463:L463"/>
    <mergeCell ref="F460:L460"/>
    <mergeCell ref="F557:H557"/>
    <mergeCell ref="U554:V555"/>
    <mergeCell ref="U547:V549"/>
    <mergeCell ref="U471:V471"/>
    <mergeCell ref="F465:L465"/>
    <mergeCell ref="U479:V479"/>
    <mergeCell ref="U474:V474"/>
    <mergeCell ref="U478:V478"/>
    <mergeCell ref="F488:L488"/>
    <mergeCell ref="F480:L480"/>
    <mergeCell ref="S491:T491"/>
    <mergeCell ref="S478:T478"/>
    <mergeCell ref="U538:V538"/>
    <mergeCell ref="U514:V514"/>
    <mergeCell ref="F493:L493"/>
    <mergeCell ref="M492:R492"/>
    <mergeCell ref="U550:V550"/>
    <mergeCell ref="U551:V551"/>
    <mergeCell ref="S554:T554"/>
    <mergeCell ref="E500:L500"/>
    <mergeCell ref="K501:L501"/>
    <mergeCell ref="Q501:R501"/>
    <mergeCell ref="E521:L521"/>
    <mergeCell ref="S477:T477"/>
    <mergeCell ref="B478:D478"/>
    <mergeCell ref="S448:T448"/>
    <mergeCell ref="U448:V448"/>
    <mergeCell ref="B453:D453"/>
    <mergeCell ref="B454:D454"/>
    <mergeCell ref="B456:D456"/>
    <mergeCell ref="B457:D457"/>
    <mergeCell ref="B458:D458"/>
    <mergeCell ref="F453:L453"/>
    <mergeCell ref="S453:T453"/>
    <mergeCell ref="F486:L486"/>
    <mergeCell ref="S486:T486"/>
    <mergeCell ref="M478:R478"/>
    <mergeCell ref="M479:R479"/>
    <mergeCell ref="S501:T501"/>
    <mergeCell ref="B470:D470"/>
    <mergeCell ref="F470:L470"/>
    <mergeCell ref="B480:D480"/>
    <mergeCell ref="B481:D481"/>
    <mergeCell ref="B483:D483"/>
    <mergeCell ref="B486:D486"/>
    <mergeCell ref="F479:L479"/>
    <mergeCell ref="U475:V475"/>
    <mergeCell ref="U476:V476"/>
    <mergeCell ref="M476:R476"/>
    <mergeCell ref="U472:V472"/>
    <mergeCell ref="F466:L466"/>
    <mergeCell ref="B599:V599"/>
    <mergeCell ref="S607:T607"/>
    <mergeCell ref="B609:D609"/>
    <mergeCell ref="S602:T602"/>
    <mergeCell ref="B611:D611"/>
    <mergeCell ref="F609:L609"/>
    <mergeCell ref="U611:V611"/>
    <mergeCell ref="U607:V607"/>
    <mergeCell ref="S611:T611"/>
    <mergeCell ref="U606:V606"/>
    <mergeCell ref="U508:V508"/>
    <mergeCell ref="S559:T559"/>
    <mergeCell ref="S610:T610"/>
    <mergeCell ref="U610:V610"/>
    <mergeCell ref="U589:V589"/>
    <mergeCell ref="U590:V590"/>
    <mergeCell ref="U591:V591"/>
    <mergeCell ref="F602:L602"/>
    <mergeCell ref="U597:V597"/>
    <mergeCell ref="U602:V602"/>
    <mergeCell ref="B513:D513"/>
    <mergeCell ref="U513:V513"/>
    <mergeCell ref="U533:V533"/>
    <mergeCell ref="B534:C534"/>
    <mergeCell ref="B511:D511"/>
    <mergeCell ref="U521:V522"/>
    <mergeCell ref="B601:V601"/>
    <mergeCell ref="B510:D510"/>
    <mergeCell ref="U573:V573"/>
    <mergeCell ref="O569:Q569"/>
    <mergeCell ref="L577:N577"/>
    <mergeCell ref="O577:Q577"/>
    <mergeCell ref="S461:T461"/>
    <mergeCell ref="U429:V429"/>
    <mergeCell ref="B435:D435"/>
    <mergeCell ref="B452:D452"/>
    <mergeCell ref="S422:T422"/>
    <mergeCell ref="F452:L452"/>
    <mergeCell ref="U452:V452"/>
    <mergeCell ref="S455:T455"/>
    <mergeCell ref="F451:L451"/>
    <mergeCell ref="B448:D448"/>
    <mergeCell ref="F448:L448"/>
    <mergeCell ref="B597:D597"/>
    <mergeCell ref="S449:T449"/>
    <mergeCell ref="U438:V438"/>
    <mergeCell ref="B443:D443"/>
    <mergeCell ref="F443:L443"/>
    <mergeCell ref="S443:T443"/>
    <mergeCell ref="B547:T548"/>
    <mergeCell ref="B549:T549"/>
    <mergeCell ref="U484:V484"/>
    <mergeCell ref="U505:V505"/>
    <mergeCell ref="U506:V506"/>
    <mergeCell ref="U507:V507"/>
    <mergeCell ref="S451:T451"/>
    <mergeCell ref="S487:T487"/>
    <mergeCell ref="F485:L485"/>
    <mergeCell ref="M473:R473"/>
    <mergeCell ref="M474:R474"/>
    <mergeCell ref="M475:R475"/>
    <mergeCell ref="S473:T473"/>
    <mergeCell ref="U594:V594"/>
    <mergeCell ref="U473:V473"/>
    <mergeCell ref="U131:V131"/>
    <mergeCell ref="U132:V132"/>
    <mergeCell ref="M78:T78"/>
    <mergeCell ref="B85:D85"/>
    <mergeCell ref="B148:D148"/>
    <mergeCell ref="U80:V80"/>
    <mergeCell ref="M66:N66"/>
    <mergeCell ref="O66:P66"/>
    <mergeCell ref="Q66:R66"/>
    <mergeCell ref="S66:T66"/>
    <mergeCell ref="U66:V66"/>
    <mergeCell ref="B137:V137"/>
    <mergeCell ref="H143:L143"/>
    <mergeCell ref="G114:I114"/>
    <mergeCell ref="G115:I115"/>
    <mergeCell ref="M126:T126"/>
    <mergeCell ref="M127:T127"/>
    <mergeCell ref="M115:O115"/>
    <mergeCell ref="M130:T130"/>
    <mergeCell ref="M131:T131"/>
    <mergeCell ref="U134:V134"/>
    <mergeCell ref="U141:V141"/>
    <mergeCell ref="B125:D125"/>
    <mergeCell ref="B127:D127"/>
    <mergeCell ref="B292:D293"/>
    <mergeCell ref="M294:R294"/>
    <mergeCell ref="M295:R295"/>
    <mergeCell ref="M296:R296"/>
    <mergeCell ref="B419:D419"/>
    <mergeCell ref="S278:T278"/>
    <mergeCell ref="U418:V418"/>
    <mergeCell ref="B243:D243"/>
    <mergeCell ref="B244:D244"/>
    <mergeCell ref="U264:V264"/>
    <mergeCell ref="U243:V243"/>
    <mergeCell ref="B272:D272"/>
    <mergeCell ref="S262:T262"/>
    <mergeCell ref="S264:T264"/>
    <mergeCell ref="H411:L411"/>
    <mergeCell ref="M317:R317"/>
    <mergeCell ref="S408:T408"/>
    <mergeCell ref="B401:V401"/>
    <mergeCell ref="M406:R406"/>
    <mergeCell ref="M407:R407"/>
    <mergeCell ref="B403:V403"/>
    <mergeCell ref="S416:T416"/>
    <mergeCell ref="H416:L416"/>
    <mergeCell ref="U411:V411"/>
    <mergeCell ref="U412:V412"/>
    <mergeCell ref="U413:V413"/>
    <mergeCell ref="M320:R320"/>
    <mergeCell ref="S320:T320"/>
    <mergeCell ref="U321:V321"/>
    <mergeCell ref="B322:D322"/>
    <mergeCell ref="H322:L322"/>
    <mergeCell ref="U309:V310"/>
    <mergeCell ref="H243:L243"/>
    <mergeCell ref="U244:V244"/>
    <mergeCell ref="S296:T296"/>
    <mergeCell ref="U302:V302"/>
    <mergeCell ref="H406:L406"/>
    <mergeCell ref="S266:T266"/>
    <mergeCell ref="H410:L410"/>
    <mergeCell ref="U303:V303"/>
    <mergeCell ref="S301:T301"/>
    <mergeCell ref="H302:L302"/>
    <mergeCell ref="S404:T404"/>
    <mergeCell ref="M304:R304"/>
    <mergeCell ref="M305:R305"/>
    <mergeCell ref="M306:R306"/>
    <mergeCell ref="M404:R404"/>
    <mergeCell ref="S412:T412"/>
    <mergeCell ref="M243:R243"/>
    <mergeCell ref="M244:R244"/>
    <mergeCell ref="M245:R245"/>
    <mergeCell ref="H261:L261"/>
    <mergeCell ref="H244:L244"/>
    <mergeCell ref="H260:L260"/>
    <mergeCell ref="U298:V298"/>
    <mergeCell ref="H292:L292"/>
    <mergeCell ref="U245:V245"/>
    <mergeCell ref="S261:T261"/>
    <mergeCell ref="H250:L250"/>
    <mergeCell ref="B248:V248"/>
    <mergeCell ref="U270:V270"/>
    <mergeCell ref="S247:T247"/>
    <mergeCell ref="S267:T267"/>
    <mergeCell ref="H293:L293"/>
    <mergeCell ref="B296:D296"/>
    <mergeCell ref="B298:D298"/>
    <mergeCell ref="U297:V297"/>
    <mergeCell ref="B204:D204"/>
    <mergeCell ref="H204:L204"/>
    <mergeCell ref="B205:V205"/>
    <mergeCell ref="H219:L219"/>
    <mergeCell ref="H253:L253"/>
    <mergeCell ref="H419:L419"/>
    <mergeCell ref="U416:V416"/>
    <mergeCell ref="H409:L409"/>
    <mergeCell ref="H422:L422"/>
    <mergeCell ref="S418:T418"/>
    <mergeCell ref="S419:T419"/>
    <mergeCell ref="H413:L413"/>
    <mergeCell ref="U330:V330"/>
    <mergeCell ref="B331:D331"/>
    <mergeCell ref="H331:L331"/>
    <mergeCell ref="M331:R331"/>
    <mergeCell ref="S331:T331"/>
    <mergeCell ref="U331:V331"/>
    <mergeCell ref="B332:D332"/>
    <mergeCell ref="H332:L332"/>
    <mergeCell ref="M332:R332"/>
    <mergeCell ref="B405:V405"/>
    <mergeCell ref="S410:T410"/>
    <mergeCell ref="S411:T411"/>
    <mergeCell ref="U421:V421"/>
    <mergeCell ref="S421:T421"/>
    <mergeCell ref="B417:V417"/>
    <mergeCell ref="B418:D418"/>
    <mergeCell ref="S250:T250"/>
    <mergeCell ref="U200:V200"/>
    <mergeCell ref="S202:T202"/>
    <mergeCell ref="U182:V182"/>
    <mergeCell ref="B222:V222"/>
    <mergeCell ref="F429:L429"/>
    <mergeCell ref="F430:L430"/>
    <mergeCell ref="S414:T414"/>
    <mergeCell ref="B319:D319"/>
    <mergeCell ref="H319:L319"/>
    <mergeCell ref="M319:R319"/>
    <mergeCell ref="S319:T319"/>
    <mergeCell ref="U319:V319"/>
    <mergeCell ref="B320:D320"/>
    <mergeCell ref="H320:L320"/>
    <mergeCell ref="U202:V202"/>
    <mergeCell ref="U201:V201"/>
    <mergeCell ref="B223:V223"/>
    <mergeCell ref="H228:L228"/>
    <mergeCell ref="H234:L234"/>
    <mergeCell ref="H246:L246"/>
    <mergeCell ref="B235:D235"/>
    <mergeCell ref="B253:D253"/>
    <mergeCell ref="B249:D249"/>
    <mergeCell ref="B250:D250"/>
    <mergeCell ref="B251:D251"/>
    <mergeCell ref="B252:D252"/>
    <mergeCell ref="S245:T245"/>
    <mergeCell ref="S235:T235"/>
    <mergeCell ref="U241:V242"/>
    <mergeCell ref="H247:L247"/>
    <mergeCell ref="S251:T251"/>
    <mergeCell ref="B297:D297"/>
    <mergeCell ref="S52:T52"/>
    <mergeCell ref="U152:V152"/>
    <mergeCell ref="U156:V157"/>
    <mergeCell ref="U158:V158"/>
    <mergeCell ref="U60:V60"/>
    <mergeCell ref="U61:V61"/>
    <mergeCell ref="U164:V164"/>
    <mergeCell ref="B123:V123"/>
    <mergeCell ref="S161:T161"/>
    <mergeCell ref="S164:T164"/>
    <mergeCell ref="B198:D198"/>
    <mergeCell ref="U192:V192"/>
    <mergeCell ref="B150:D150"/>
    <mergeCell ref="B151:D151"/>
    <mergeCell ref="B152:D152"/>
    <mergeCell ref="B164:D164"/>
    <mergeCell ref="M161:R161"/>
    <mergeCell ref="M162:R162"/>
    <mergeCell ref="M164:R164"/>
    <mergeCell ref="B133:D133"/>
    <mergeCell ref="B66:D66"/>
    <mergeCell ref="U176:V176"/>
    <mergeCell ref="U177:V177"/>
    <mergeCell ref="F126:L126"/>
    <mergeCell ref="B126:D126"/>
    <mergeCell ref="G113:I113"/>
    <mergeCell ref="M125:T125"/>
    <mergeCell ref="P113:R113"/>
    <mergeCell ref="B139:D140"/>
    <mergeCell ref="M129:T129"/>
    <mergeCell ref="S162:T162"/>
    <mergeCell ref="S158:T158"/>
    <mergeCell ref="Q52:R52"/>
    <mergeCell ref="B218:D218"/>
    <mergeCell ref="B224:D225"/>
    <mergeCell ref="S195:T195"/>
    <mergeCell ref="B209:D209"/>
    <mergeCell ref="H287:L287"/>
    <mergeCell ref="H288:L288"/>
    <mergeCell ref="H286:L286"/>
    <mergeCell ref="U190:V191"/>
    <mergeCell ref="U195:V195"/>
    <mergeCell ref="E4:T4"/>
    <mergeCell ref="B8:D8"/>
    <mergeCell ref="B9:D9"/>
    <mergeCell ref="B82:D82"/>
    <mergeCell ref="B81:D81"/>
    <mergeCell ref="B80:D80"/>
    <mergeCell ref="B79:D79"/>
    <mergeCell ref="B78:D78"/>
    <mergeCell ref="B77:D77"/>
    <mergeCell ref="B76:D76"/>
    <mergeCell ref="B75:D75"/>
    <mergeCell ref="B74:D74"/>
    <mergeCell ref="B49:D51"/>
    <mergeCell ref="B52:D52"/>
    <mergeCell ref="B53:D53"/>
    <mergeCell ref="B71:V71"/>
    <mergeCell ref="B72:V72"/>
    <mergeCell ref="U49:V51"/>
    <mergeCell ref="U52:V52"/>
    <mergeCell ref="U53:V53"/>
    <mergeCell ref="U54:V54"/>
    <mergeCell ref="B60:D60"/>
    <mergeCell ref="U409:V409"/>
    <mergeCell ref="U410:V410"/>
    <mergeCell ref="B396:V396"/>
    <mergeCell ref="U55:V55"/>
    <mergeCell ref="B61:D61"/>
    <mergeCell ref="B67:D67"/>
    <mergeCell ref="M79:T79"/>
    <mergeCell ref="B68:V68"/>
    <mergeCell ref="E61:F61"/>
    <mergeCell ref="O54:P54"/>
    <mergeCell ref="F75:L75"/>
    <mergeCell ref="F81:L81"/>
    <mergeCell ref="B124:V124"/>
    <mergeCell ref="S169:T169"/>
    <mergeCell ref="B173:D174"/>
    <mergeCell ref="U199:V199"/>
    <mergeCell ref="H201:L201"/>
    <mergeCell ref="B194:D194"/>
    <mergeCell ref="B169:D169"/>
    <mergeCell ref="B170:D170"/>
    <mergeCell ref="H173:L173"/>
    <mergeCell ref="U249:V249"/>
    <mergeCell ref="U250:V250"/>
    <mergeCell ref="H233:L233"/>
    <mergeCell ref="S236:T236"/>
    <mergeCell ref="H170:L170"/>
    <mergeCell ref="S170:T170"/>
    <mergeCell ref="U170:V170"/>
    <mergeCell ref="S221:T221"/>
    <mergeCell ref="B216:D216"/>
    <mergeCell ref="B217:D217"/>
    <mergeCell ref="U207:V208"/>
    <mergeCell ref="S210:T210"/>
    <mergeCell ref="S232:T232"/>
    <mergeCell ref="H238:L238"/>
    <mergeCell ref="B291:V291"/>
    <mergeCell ref="S288:T288"/>
    <mergeCell ref="B196:D196"/>
    <mergeCell ref="B189:V189"/>
    <mergeCell ref="B241:D242"/>
    <mergeCell ref="U203:V203"/>
    <mergeCell ref="U216:V216"/>
    <mergeCell ref="S198:T198"/>
    <mergeCell ref="H251:L251"/>
    <mergeCell ref="U226:V226"/>
    <mergeCell ref="U227:V227"/>
    <mergeCell ref="B219:D219"/>
    <mergeCell ref="B220:D220"/>
    <mergeCell ref="H224:L224"/>
    <mergeCell ref="S192:T192"/>
    <mergeCell ref="B195:D195"/>
    <mergeCell ref="S218:T218"/>
    <mergeCell ref="H217:L217"/>
    <mergeCell ref="H218:L218"/>
    <mergeCell ref="H249:L249"/>
    <mergeCell ref="H245:L245"/>
    <mergeCell ref="B201:D201"/>
    <mergeCell ref="B202:D202"/>
    <mergeCell ref="B203:D203"/>
    <mergeCell ref="S238:T238"/>
    <mergeCell ref="H241:L241"/>
    <mergeCell ref="H207:L207"/>
    <mergeCell ref="H211:L211"/>
    <mergeCell ref="H195:L195"/>
    <mergeCell ref="U296:V296"/>
    <mergeCell ref="U304:V304"/>
    <mergeCell ref="B465:D465"/>
    <mergeCell ref="B464:D464"/>
    <mergeCell ref="S469:T469"/>
    <mergeCell ref="H294:L294"/>
    <mergeCell ref="H295:L295"/>
    <mergeCell ref="B392:V392"/>
    <mergeCell ref="S298:T298"/>
    <mergeCell ref="B399:V399"/>
    <mergeCell ref="U419:V419"/>
    <mergeCell ref="U294:V294"/>
    <mergeCell ref="H306:L306"/>
    <mergeCell ref="S302:T302"/>
    <mergeCell ref="S445:T445"/>
    <mergeCell ref="S435:T435"/>
    <mergeCell ref="B441:D441"/>
    <mergeCell ref="F441:L441"/>
    <mergeCell ref="H415:L415"/>
    <mergeCell ref="B402:V402"/>
    <mergeCell ref="U415:V415"/>
    <mergeCell ref="U408:V408"/>
    <mergeCell ref="S303:T303"/>
    <mergeCell ref="B404:D404"/>
    <mergeCell ref="B302:D302"/>
    <mergeCell ref="U300:V300"/>
    <mergeCell ref="M465:R465"/>
    <mergeCell ref="M466:R466"/>
    <mergeCell ref="M467:R467"/>
    <mergeCell ref="M329:R329"/>
    <mergeCell ref="S329:T329"/>
    <mergeCell ref="M464:R464"/>
    <mergeCell ref="A292:A293"/>
    <mergeCell ref="E292:E293"/>
    <mergeCell ref="F292:F293"/>
    <mergeCell ref="G292:G293"/>
    <mergeCell ref="S440:T440"/>
    <mergeCell ref="H305:L305"/>
    <mergeCell ref="S294:T294"/>
    <mergeCell ref="B450:D450"/>
    <mergeCell ref="B294:D294"/>
    <mergeCell ref="B295:D295"/>
    <mergeCell ref="S295:T295"/>
    <mergeCell ref="B477:D477"/>
    <mergeCell ref="F481:L481"/>
    <mergeCell ref="F473:L473"/>
    <mergeCell ref="S413:T413"/>
    <mergeCell ref="B395:V395"/>
    <mergeCell ref="U414:V414"/>
    <mergeCell ref="B476:D476"/>
    <mergeCell ref="B394:V394"/>
    <mergeCell ref="U305:V305"/>
    <mergeCell ref="H421:L421"/>
    <mergeCell ref="S409:T409"/>
    <mergeCell ref="B426:V426"/>
    <mergeCell ref="M300:R300"/>
    <mergeCell ref="M301:R301"/>
    <mergeCell ref="M302:R302"/>
    <mergeCell ref="M303:R303"/>
    <mergeCell ref="B300:D300"/>
    <mergeCell ref="B301:D301"/>
    <mergeCell ref="B306:D306"/>
    <mergeCell ref="B304:D304"/>
    <mergeCell ref="S297:T297"/>
    <mergeCell ref="A547:A549"/>
    <mergeCell ref="A521:A523"/>
    <mergeCell ref="B468:D468"/>
    <mergeCell ref="F468:L468"/>
    <mergeCell ref="S468:T468"/>
    <mergeCell ref="B541:V541"/>
    <mergeCell ref="B542:V542"/>
    <mergeCell ref="M500:T500"/>
    <mergeCell ref="S483:T483"/>
    <mergeCell ref="S480:T480"/>
    <mergeCell ref="S481:T481"/>
    <mergeCell ref="S484:T484"/>
    <mergeCell ref="B530:C530"/>
    <mergeCell ref="B531:C531"/>
    <mergeCell ref="U485:V485"/>
    <mergeCell ref="A500:A502"/>
    <mergeCell ref="E501:F501"/>
    <mergeCell ref="B469:D469"/>
    <mergeCell ref="F469:L469"/>
    <mergeCell ref="B473:D473"/>
    <mergeCell ref="U527:V527"/>
    <mergeCell ref="U528:V528"/>
    <mergeCell ref="B491:D491"/>
    <mergeCell ref="B492:D492"/>
    <mergeCell ref="B494:D494"/>
    <mergeCell ref="B506:D506"/>
    <mergeCell ref="S482:T482"/>
    <mergeCell ref="U518:V518"/>
    <mergeCell ref="B521:C523"/>
    <mergeCell ref="B524:C524"/>
    <mergeCell ref="S492:T492"/>
    <mergeCell ref="U477:V477"/>
    <mergeCell ref="A275:A276"/>
    <mergeCell ref="S286:T286"/>
    <mergeCell ref="M286:R286"/>
    <mergeCell ref="M287:R287"/>
    <mergeCell ref="M288:R288"/>
    <mergeCell ref="M289:R289"/>
    <mergeCell ref="M293:R293"/>
    <mergeCell ref="M280:R280"/>
    <mergeCell ref="M281:R281"/>
    <mergeCell ref="B282:V282"/>
    <mergeCell ref="H283:L283"/>
    <mergeCell ref="S293:T293"/>
    <mergeCell ref="U287:V287"/>
    <mergeCell ref="U288:V288"/>
    <mergeCell ref="U292:V293"/>
    <mergeCell ref="H280:L280"/>
    <mergeCell ref="U285:V285"/>
    <mergeCell ref="U286:V286"/>
    <mergeCell ref="S277:T277"/>
    <mergeCell ref="U277:V277"/>
    <mergeCell ref="U278:V278"/>
    <mergeCell ref="B283:D283"/>
    <mergeCell ref="B278:D278"/>
    <mergeCell ref="B279:D279"/>
    <mergeCell ref="E275:E276"/>
    <mergeCell ref="F275:F276"/>
    <mergeCell ref="G275:G276"/>
    <mergeCell ref="M277:R277"/>
    <mergeCell ref="M278:R278"/>
    <mergeCell ref="M279:R279"/>
    <mergeCell ref="S281:T281"/>
    <mergeCell ref="H281:L281"/>
    <mergeCell ref="A258:A259"/>
    <mergeCell ref="S269:T269"/>
    <mergeCell ref="S263:T263"/>
    <mergeCell ref="H252:L252"/>
    <mergeCell ref="B246:D246"/>
    <mergeCell ref="S259:T259"/>
    <mergeCell ref="B264:D264"/>
    <mergeCell ref="S254:T254"/>
    <mergeCell ref="S246:T246"/>
    <mergeCell ref="H264:L264"/>
    <mergeCell ref="B262:D262"/>
    <mergeCell ref="E258:E259"/>
    <mergeCell ref="F258:F259"/>
    <mergeCell ref="G258:G259"/>
    <mergeCell ref="M253:R253"/>
    <mergeCell ref="S249:T249"/>
    <mergeCell ref="M246:R246"/>
    <mergeCell ref="M247:R247"/>
    <mergeCell ref="M249:R249"/>
    <mergeCell ref="M250:R250"/>
    <mergeCell ref="M251:R251"/>
    <mergeCell ref="M252:R252"/>
    <mergeCell ref="M260:R260"/>
    <mergeCell ref="M261:R261"/>
    <mergeCell ref="M262:R262"/>
    <mergeCell ref="M263:R263"/>
    <mergeCell ref="M264:R264"/>
    <mergeCell ref="M266:R266"/>
    <mergeCell ref="H262:L262"/>
    <mergeCell ref="B256:V256"/>
    <mergeCell ref="B247:D247"/>
    <mergeCell ref="H263:L263"/>
    <mergeCell ref="A241:A242"/>
    <mergeCell ref="E241:E242"/>
    <mergeCell ref="F241:F242"/>
    <mergeCell ref="G241:G242"/>
    <mergeCell ref="B233:D233"/>
    <mergeCell ref="B234:D234"/>
    <mergeCell ref="A207:A208"/>
    <mergeCell ref="E207:E208"/>
    <mergeCell ref="F207:F208"/>
    <mergeCell ref="G207:G208"/>
    <mergeCell ref="H227:L227"/>
    <mergeCell ref="A224:A225"/>
    <mergeCell ref="E224:E225"/>
    <mergeCell ref="F224:F225"/>
    <mergeCell ref="G224:G225"/>
    <mergeCell ref="B238:D238"/>
    <mergeCell ref="H229:L229"/>
    <mergeCell ref="B237:D237"/>
    <mergeCell ref="B232:D232"/>
    <mergeCell ref="H235:L235"/>
    <mergeCell ref="H230:L230"/>
    <mergeCell ref="B231:V231"/>
    <mergeCell ref="M224:T224"/>
    <mergeCell ref="U229:V229"/>
    <mergeCell ref="S216:T216"/>
    <mergeCell ref="B240:V240"/>
    <mergeCell ref="M241:T241"/>
    <mergeCell ref="U213:V213"/>
    <mergeCell ref="H236:L236"/>
    <mergeCell ref="H237:L237"/>
    <mergeCell ref="S230:T230"/>
    <mergeCell ref="S212:T212"/>
    <mergeCell ref="A190:A191"/>
    <mergeCell ref="E190:E191"/>
    <mergeCell ref="F190:F191"/>
    <mergeCell ref="G190:G191"/>
    <mergeCell ref="S191:T191"/>
    <mergeCell ref="S182:T182"/>
    <mergeCell ref="S183:T183"/>
    <mergeCell ref="S184:T184"/>
    <mergeCell ref="B190:D191"/>
    <mergeCell ref="H182:L182"/>
    <mergeCell ref="H183:L183"/>
    <mergeCell ref="B182:D182"/>
    <mergeCell ref="B183:D183"/>
    <mergeCell ref="B184:D184"/>
    <mergeCell ref="B185:D185"/>
    <mergeCell ref="B186:D186"/>
    <mergeCell ref="H186:L186"/>
    <mergeCell ref="S187:T187"/>
    <mergeCell ref="S185:T185"/>
    <mergeCell ref="S186:T186"/>
    <mergeCell ref="H184:L184"/>
    <mergeCell ref="B188:V188"/>
    <mergeCell ref="M183:R183"/>
    <mergeCell ref="M184:R184"/>
    <mergeCell ref="M185:R185"/>
    <mergeCell ref="U183:V183"/>
    <mergeCell ref="U185:V185"/>
    <mergeCell ref="U186:V186"/>
    <mergeCell ref="U184:V184"/>
    <mergeCell ref="H185:L185"/>
    <mergeCell ref="M186:R186"/>
    <mergeCell ref="M187:R187"/>
    <mergeCell ref="A173:A174"/>
    <mergeCell ref="E173:E174"/>
    <mergeCell ref="F173:F174"/>
    <mergeCell ref="G173:G174"/>
    <mergeCell ref="S174:T174"/>
    <mergeCell ref="S165:T165"/>
    <mergeCell ref="S166:T166"/>
    <mergeCell ref="S167:T167"/>
    <mergeCell ref="H169:L169"/>
    <mergeCell ref="M173:T173"/>
    <mergeCell ref="H167:L167"/>
    <mergeCell ref="H168:L168"/>
    <mergeCell ref="H165:L165"/>
    <mergeCell ref="H166:L166"/>
    <mergeCell ref="B168:D168"/>
    <mergeCell ref="B172:V172"/>
    <mergeCell ref="U166:V166"/>
    <mergeCell ref="U165:V165"/>
    <mergeCell ref="B165:D165"/>
    <mergeCell ref="M168:R168"/>
    <mergeCell ref="M169:R169"/>
    <mergeCell ref="M170:R170"/>
    <mergeCell ref="M174:R174"/>
    <mergeCell ref="B171:V171"/>
    <mergeCell ref="H174:L174"/>
    <mergeCell ref="B166:D166"/>
    <mergeCell ref="S168:T168"/>
    <mergeCell ref="U167:V167"/>
    <mergeCell ref="U168:V168"/>
    <mergeCell ref="U169:V169"/>
    <mergeCell ref="M166:R166"/>
    <mergeCell ref="M167:R167"/>
    <mergeCell ref="U56:V56"/>
    <mergeCell ref="U57:V57"/>
    <mergeCell ref="D114:F114"/>
    <mergeCell ref="S113:U113"/>
    <mergeCell ref="D115:F115"/>
    <mergeCell ref="D113:F113"/>
    <mergeCell ref="Q53:R53"/>
    <mergeCell ref="K61:L61"/>
    <mergeCell ref="S55:T55"/>
    <mergeCell ref="S56:T56"/>
    <mergeCell ref="A156:A157"/>
    <mergeCell ref="E156:E157"/>
    <mergeCell ref="S150:T150"/>
    <mergeCell ref="S151:T151"/>
    <mergeCell ref="S152:T152"/>
    <mergeCell ref="B155:V155"/>
    <mergeCell ref="H152:L152"/>
    <mergeCell ref="B156:D157"/>
    <mergeCell ref="S157:T157"/>
    <mergeCell ref="U153:V153"/>
    <mergeCell ref="S147:T147"/>
    <mergeCell ref="S148:T148"/>
    <mergeCell ref="B141:D141"/>
    <mergeCell ref="G156:G157"/>
    <mergeCell ref="H147:L147"/>
    <mergeCell ref="H140:L140"/>
    <mergeCell ref="G139:G140"/>
    <mergeCell ref="H141:L141"/>
    <mergeCell ref="H144:L144"/>
    <mergeCell ref="M148:R148"/>
    <mergeCell ref="M149:R149"/>
    <mergeCell ref="M150:R150"/>
    <mergeCell ref="M65:N65"/>
    <mergeCell ref="S61:T61"/>
    <mergeCell ref="G59:H59"/>
    <mergeCell ref="O61:P61"/>
    <mergeCell ref="Q61:R61"/>
    <mergeCell ref="K57:L57"/>
    <mergeCell ref="K58:L58"/>
    <mergeCell ref="E65:F65"/>
    <mergeCell ref="G62:H62"/>
    <mergeCell ref="G63:H63"/>
    <mergeCell ref="G64:H64"/>
    <mergeCell ref="G65:H65"/>
    <mergeCell ref="I62:J62"/>
    <mergeCell ref="A139:A140"/>
    <mergeCell ref="S140:T140"/>
    <mergeCell ref="M139:T139"/>
    <mergeCell ref="F139:F140"/>
    <mergeCell ref="E139:E140"/>
    <mergeCell ref="H139:L139"/>
    <mergeCell ref="S57:T57"/>
    <mergeCell ref="E66:F66"/>
    <mergeCell ref="G66:H66"/>
    <mergeCell ref="I66:J66"/>
    <mergeCell ref="K66:L66"/>
    <mergeCell ref="P115:R115"/>
    <mergeCell ref="B122:V122"/>
    <mergeCell ref="M116:O116"/>
    <mergeCell ref="D110:L110"/>
    <mergeCell ref="M110:U110"/>
    <mergeCell ref="B83:D83"/>
    <mergeCell ref="B89:V89"/>
    <mergeCell ref="S111:U111"/>
    <mergeCell ref="D112:F112"/>
    <mergeCell ref="M81:T81"/>
    <mergeCell ref="F87:L87"/>
    <mergeCell ref="F83:L83"/>
    <mergeCell ref="S91:U91"/>
    <mergeCell ref="G111:I111"/>
    <mergeCell ref="B86:D86"/>
    <mergeCell ref="P112:R112"/>
    <mergeCell ref="M111:O111"/>
    <mergeCell ref="P111:R111"/>
    <mergeCell ref="F86:L86"/>
    <mergeCell ref="B109:V109"/>
    <mergeCell ref="U79:V79"/>
    <mergeCell ref="U84:V84"/>
    <mergeCell ref="I67:J67"/>
    <mergeCell ref="K67:L67"/>
    <mergeCell ref="M67:N67"/>
    <mergeCell ref="O67:P67"/>
    <mergeCell ref="B73:V73"/>
    <mergeCell ref="M75:T75"/>
    <mergeCell ref="U76:V76"/>
    <mergeCell ref="U77:V77"/>
    <mergeCell ref="U78:V78"/>
    <mergeCell ref="F76:L76"/>
    <mergeCell ref="F77:L77"/>
    <mergeCell ref="M77:T77"/>
    <mergeCell ref="F82:L82"/>
    <mergeCell ref="U83:V83"/>
    <mergeCell ref="F74:L74"/>
    <mergeCell ref="U74:V74"/>
    <mergeCell ref="U75:V75"/>
    <mergeCell ref="U67:V67"/>
    <mergeCell ref="S159:T159"/>
    <mergeCell ref="S160:T160"/>
    <mergeCell ref="A1:V1"/>
    <mergeCell ref="A15:A17"/>
    <mergeCell ref="A49:A51"/>
    <mergeCell ref="S112:U112"/>
    <mergeCell ref="B88:D88"/>
    <mergeCell ref="M88:T88"/>
    <mergeCell ref="F88:L88"/>
    <mergeCell ref="P116:R116"/>
    <mergeCell ref="S116:U116"/>
    <mergeCell ref="I59:J59"/>
    <mergeCell ref="I60:J60"/>
    <mergeCell ref="B43:V43"/>
    <mergeCell ref="B44:V44"/>
    <mergeCell ref="B48:V48"/>
    <mergeCell ref="M54:N54"/>
    <mergeCell ref="M55:N55"/>
    <mergeCell ref="S53:T53"/>
    <mergeCell ref="S54:T54"/>
    <mergeCell ref="J111:L111"/>
    <mergeCell ref="M113:O113"/>
    <mergeCell ref="Q57:R57"/>
    <mergeCell ref="O58:P58"/>
    <mergeCell ref="B70:V70"/>
    <mergeCell ref="M76:T76"/>
    <mergeCell ref="S67:T67"/>
    <mergeCell ref="Q67:R67"/>
    <mergeCell ref="U81:V81"/>
    <mergeCell ref="U82:V82"/>
    <mergeCell ref="U85:V85"/>
    <mergeCell ref="M84:T84"/>
    <mergeCell ref="H150:L150"/>
    <mergeCell ref="H151:L151"/>
    <mergeCell ref="B154:V154"/>
    <mergeCell ref="H156:L156"/>
    <mergeCell ref="H157:L157"/>
    <mergeCell ref="S149:T149"/>
    <mergeCell ref="B142:D142"/>
    <mergeCell ref="B143:D143"/>
    <mergeCell ref="B144:D144"/>
    <mergeCell ref="M132:T132"/>
    <mergeCell ref="S142:T142"/>
    <mergeCell ref="S143:T143"/>
    <mergeCell ref="S144:T144"/>
    <mergeCell ref="H142:L142"/>
    <mergeCell ref="B138:V138"/>
    <mergeCell ref="U145:V145"/>
    <mergeCell ref="U139:V140"/>
    <mergeCell ref="U147:V147"/>
    <mergeCell ref="U148:V148"/>
    <mergeCell ref="U149:V149"/>
    <mergeCell ref="H148:L148"/>
    <mergeCell ref="B146:V146"/>
    <mergeCell ref="B149:D149"/>
    <mergeCell ref="H153:L153"/>
    <mergeCell ref="U142:V142"/>
    <mergeCell ref="U143:V143"/>
    <mergeCell ref="U144:V144"/>
    <mergeCell ref="M157:R157"/>
    <mergeCell ref="U150:V150"/>
    <mergeCell ref="F156:F157"/>
    <mergeCell ref="M112:O112"/>
    <mergeCell ref="J117:L117"/>
    <mergeCell ref="F129:L129"/>
    <mergeCell ref="U151:V151"/>
    <mergeCell ref="M151:R151"/>
    <mergeCell ref="B153:D153"/>
    <mergeCell ref="M158:R158"/>
    <mergeCell ref="M156:T156"/>
    <mergeCell ref="B131:D131"/>
    <mergeCell ref="H158:L158"/>
    <mergeCell ref="J116:L116"/>
    <mergeCell ref="M114:O114"/>
    <mergeCell ref="F130:L130"/>
    <mergeCell ref="B158:D158"/>
    <mergeCell ref="M152:R152"/>
    <mergeCell ref="M153:R153"/>
    <mergeCell ref="I63:J63"/>
    <mergeCell ref="I64:J64"/>
    <mergeCell ref="I65:J65"/>
    <mergeCell ref="S153:T153"/>
    <mergeCell ref="M141:R141"/>
    <mergeCell ref="M142:R142"/>
    <mergeCell ref="M143:R143"/>
    <mergeCell ref="M144:R144"/>
    <mergeCell ref="M145:R145"/>
    <mergeCell ref="M147:R147"/>
    <mergeCell ref="U133:V133"/>
    <mergeCell ref="S115:U115"/>
    <mergeCell ref="F133:L133"/>
    <mergeCell ref="H149:L149"/>
    <mergeCell ref="M117:O117"/>
    <mergeCell ref="H145:L145"/>
    <mergeCell ref="K62:L62"/>
    <mergeCell ref="K63:L63"/>
    <mergeCell ref="K64:L64"/>
    <mergeCell ref="K65:L65"/>
    <mergeCell ref="M62:N62"/>
    <mergeCell ref="M86:T86"/>
    <mergeCell ref="S145:T145"/>
    <mergeCell ref="D116:F116"/>
    <mergeCell ref="B134:D134"/>
    <mergeCell ref="B145:D145"/>
    <mergeCell ref="B121:V121"/>
    <mergeCell ref="S117:U117"/>
    <mergeCell ref="B128:V128"/>
    <mergeCell ref="B135:V135"/>
    <mergeCell ref="U126:V126"/>
    <mergeCell ref="B129:D129"/>
    <mergeCell ref="B130:D130"/>
    <mergeCell ref="B132:D132"/>
    <mergeCell ref="S141:T141"/>
    <mergeCell ref="U86:V86"/>
    <mergeCell ref="F131:L131"/>
    <mergeCell ref="U129:V129"/>
    <mergeCell ref="U130:V130"/>
    <mergeCell ref="B136:V136"/>
    <mergeCell ref="G117:I117"/>
    <mergeCell ref="M63:N63"/>
    <mergeCell ref="S63:T63"/>
    <mergeCell ref="S64:T64"/>
    <mergeCell ref="S65:T65"/>
    <mergeCell ref="F134:L134"/>
    <mergeCell ref="F125:L125"/>
    <mergeCell ref="M140:R140"/>
    <mergeCell ref="B57:D57"/>
    <mergeCell ref="B58:D58"/>
    <mergeCell ref="B59:D59"/>
    <mergeCell ref="I57:J57"/>
    <mergeCell ref="I52:J52"/>
    <mergeCell ref="I53:J53"/>
    <mergeCell ref="I54:J54"/>
    <mergeCell ref="I55:J55"/>
    <mergeCell ref="I56:J56"/>
    <mergeCell ref="O59:P59"/>
    <mergeCell ref="O60:P60"/>
    <mergeCell ref="M60:N60"/>
    <mergeCell ref="M58:N58"/>
    <mergeCell ref="K55:L55"/>
    <mergeCell ref="K56:L56"/>
    <mergeCell ref="K52:L52"/>
    <mergeCell ref="K53:L53"/>
    <mergeCell ref="K54:L54"/>
    <mergeCell ref="G52:H52"/>
    <mergeCell ref="G58:H58"/>
    <mergeCell ref="M59:N59"/>
    <mergeCell ref="M53:N53"/>
    <mergeCell ref="I58:J58"/>
    <mergeCell ref="O53:P53"/>
    <mergeCell ref="E55:F55"/>
    <mergeCell ref="E56:F56"/>
    <mergeCell ref="I61:J61"/>
    <mergeCell ref="M74:T74"/>
    <mergeCell ref="B147:D147"/>
    <mergeCell ref="M134:T134"/>
    <mergeCell ref="M133:T133"/>
    <mergeCell ref="J114:L114"/>
    <mergeCell ref="J115:L115"/>
    <mergeCell ref="J113:L113"/>
    <mergeCell ref="S114:U114"/>
    <mergeCell ref="E59:F59"/>
    <mergeCell ref="E60:F60"/>
    <mergeCell ref="G61:H61"/>
    <mergeCell ref="B54:D54"/>
    <mergeCell ref="B55:D55"/>
    <mergeCell ref="B56:D56"/>
    <mergeCell ref="G53:H53"/>
    <mergeCell ref="E52:F52"/>
    <mergeCell ref="E53:F53"/>
    <mergeCell ref="E54:F54"/>
    <mergeCell ref="B62:D62"/>
    <mergeCell ref="B119:V119"/>
    <mergeCell ref="B63:D63"/>
    <mergeCell ref="B64:D64"/>
    <mergeCell ref="B65:D65"/>
    <mergeCell ref="E62:F62"/>
    <mergeCell ref="E67:F67"/>
    <mergeCell ref="B69:V69"/>
    <mergeCell ref="F78:L78"/>
    <mergeCell ref="F80:L80"/>
    <mergeCell ref="F84:L84"/>
    <mergeCell ref="M82:T82"/>
    <mergeCell ref="M83:T83"/>
    <mergeCell ref="U125:V125"/>
    <mergeCell ref="U127:V127"/>
    <mergeCell ref="B120:V120"/>
    <mergeCell ref="F132:L132"/>
    <mergeCell ref="U87:V87"/>
    <mergeCell ref="U88:V88"/>
    <mergeCell ref="J91:L91"/>
    <mergeCell ref="M91:O91"/>
    <mergeCell ref="P91:R91"/>
    <mergeCell ref="V110:V111"/>
    <mergeCell ref="D117:F117"/>
    <mergeCell ref="M87:T87"/>
    <mergeCell ref="G116:I116"/>
    <mergeCell ref="B3:D3"/>
    <mergeCell ref="E3:T3"/>
    <mergeCell ref="A110:A111"/>
    <mergeCell ref="D91:F91"/>
    <mergeCell ref="G91:I91"/>
    <mergeCell ref="P114:R114"/>
    <mergeCell ref="B110:B111"/>
    <mergeCell ref="E58:F58"/>
    <mergeCell ref="G57:H57"/>
    <mergeCell ref="M52:N52"/>
    <mergeCell ref="O55:P55"/>
    <mergeCell ref="O56:P56"/>
    <mergeCell ref="O57:P57"/>
    <mergeCell ref="Q55:R55"/>
    <mergeCell ref="Q60:R60"/>
    <mergeCell ref="S58:T58"/>
    <mergeCell ref="S59:T59"/>
    <mergeCell ref="S60:T60"/>
    <mergeCell ref="Q58:R58"/>
    <mergeCell ref="A90:A92"/>
    <mergeCell ref="B90:B92"/>
    <mergeCell ref="C90:C92"/>
    <mergeCell ref="D90:L90"/>
    <mergeCell ref="M90:U90"/>
    <mergeCell ref="D111:F111"/>
    <mergeCell ref="M80:T80"/>
    <mergeCell ref="B42:V42"/>
    <mergeCell ref="M56:N56"/>
    <mergeCell ref="I50:J50"/>
    <mergeCell ref="B46:V46"/>
    <mergeCell ref="A2:V2"/>
    <mergeCell ref="B7:D7"/>
    <mergeCell ref="E8:L8"/>
    <mergeCell ref="E7:L7"/>
    <mergeCell ref="M7:T7"/>
    <mergeCell ref="E9:L9"/>
    <mergeCell ref="M9:T9"/>
    <mergeCell ref="M8:T8"/>
    <mergeCell ref="U8:V8"/>
    <mergeCell ref="U9:V9"/>
    <mergeCell ref="U7:V7"/>
    <mergeCell ref="B5:D5"/>
    <mergeCell ref="B41:V41"/>
    <mergeCell ref="L16:M16"/>
    <mergeCell ref="D15:D16"/>
    <mergeCell ref="I15:K15"/>
    <mergeCell ref="L15:P15"/>
    <mergeCell ref="E15:E16"/>
    <mergeCell ref="B4:D4"/>
    <mergeCell ref="E5:T5"/>
    <mergeCell ref="M10:T10"/>
    <mergeCell ref="U10:V10"/>
    <mergeCell ref="U11:V11"/>
    <mergeCell ref="U3:V3"/>
    <mergeCell ref="U4:V4"/>
    <mergeCell ref="U5:V5"/>
    <mergeCell ref="R15:T15"/>
    <mergeCell ref="V15:V17"/>
    <mergeCell ref="B10:D10"/>
    <mergeCell ref="C15:C17"/>
    <mergeCell ref="B11:D11"/>
    <mergeCell ref="E10:L10"/>
    <mergeCell ref="E11:L11"/>
    <mergeCell ref="M11:T11"/>
    <mergeCell ref="B12:D12"/>
    <mergeCell ref="E12:L12"/>
    <mergeCell ref="M12:T12"/>
    <mergeCell ref="U12:V12"/>
    <mergeCell ref="B13:D13"/>
    <mergeCell ref="E13:L13"/>
    <mergeCell ref="M13:T13"/>
    <mergeCell ref="B6:V6"/>
    <mergeCell ref="M49:T49"/>
    <mergeCell ref="M50:N50"/>
    <mergeCell ref="M51:N51"/>
    <mergeCell ref="O50:P50"/>
    <mergeCell ref="O51:P51"/>
    <mergeCell ref="Q50:R50"/>
    <mergeCell ref="Q51:R51"/>
    <mergeCell ref="S50:T50"/>
    <mergeCell ref="I51:J51"/>
    <mergeCell ref="B14:V14"/>
    <mergeCell ref="E50:F50"/>
    <mergeCell ref="B45:V45"/>
    <mergeCell ref="B15:B17"/>
    <mergeCell ref="U15:U17"/>
    <mergeCell ref="U13:V13"/>
    <mergeCell ref="B33:D33"/>
    <mergeCell ref="E49:L49"/>
    <mergeCell ref="K50:L50"/>
    <mergeCell ref="K51:L51"/>
    <mergeCell ref="B34:V34"/>
    <mergeCell ref="B47:V47"/>
    <mergeCell ref="F15:H15"/>
    <mergeCell ref="G50:H50"/>
    <mergeCell ref="G51:H51"/>
    <mergeCell ref="S51:T51"/>
    <mergeCell ref="E51:F51"/>
    <mergeCell ref="Q54:R54"/>
    <mergeCell ref="G67:H67"/>
    <mergeCell ref="F79:L79"/>
    <mergeCell ref="O52:P52"/>
    <mergeCell ref="Q56:R56"/>
    <mergeCell ref="B87:D87"/>
    <mergeCell ref="K59:L59"/>
    <mergeCell ref="K60:L60"/>
    <mergeCell ref="G60:H60"/>
    <mergeCell ref="B84:D84"/>
    <mergeCell ref="C110:C111"/>
    <mergeCell ref="G112:I112"/>
    <mergeCell ref="U58:V58"/>
    <mergeCell ref="F127:L127"/>
    <mergeCell ref="E63:F63"/>
    <mergeCell ref="E64:F64"/>
    <mergeCell ref="M57:N57"/>
    <mergeCell ref="G54:H54"/>
    <mergeCell ref="G55:H55"/>
    <mergeCell ref="G56:H56"/>
    <mergeCell ref="E57:F57"/>
    <mergeCell ref="F85:L85"/>
    <mergeCell ref="M85:T85"/>
    <mergeCell ref="B118:V118"/>
    <mergeCell ref="Q59:R59"/>
    <mergeCell ref="P117:R117"/>
    <mergeCell ref="M64:N64"/>
    <mergeCell ref="U59:V59"/>
    <mergeCell ref="J112:L112"/>
    <mergeCell ref="S62:T62"/>
    <mergeCell ref="M61:N61"/>
    <mergeCell ref="O62:P62"/>
    <mergeCell ref="H196:L196"/>
    <mergeCell ref="B197:V197"/>
    <mergeCell ref="H164:L164"/>
    <mergeCell ref="B187:D187"/>
    <mergeCell ref="H187:L187"/>
    <mergeCell ref="B167:D167"/>
    <mergeCell ref="B180:V180"/>
    <mergeCell ref="M191:R191"/>
    <mergeCell ref="M192:R192"/>
    <mergeCell ref="M193:R193"/>
    <mergeCell ref="M194:R194"/>
    <mergeCell ref="M195:R195"/>
    <mergeCell ref="M196:R196"/>
    <mergeCell ref="M198:R198"/>
    <mergeCell ref="M200:R200"/>
    <mergeCell ref="B210:D210"/>
    <mergeCell ref="M175:R175"/>
    <mergeCell ref="M176:R176"/>
    <mergeCell ref="M177:R177"/>
    <mergeCell ref="B206:V206"/>
    <mergeCell ref="H210:L210"/>
    <mergeCell ref="B199:D199"/>
    <mergeCell ref="B181:D181"/>
    <mergeCell ref="S196:T196"/>
    <mergeCell ref="U181:V181"/>
    <mergeCell ref="U198:V198"/>
    <mergeCell ref="U187:V187"/>
    <mergeCell ref="H190:L190"/>
    <mergeCell ref="H191:L191"/>
    <mergeCell ref="H202:L202"/>
    <mergeCell ref="H208:L208"/>
    <mergeCell ref="H209:L209"/>
    <mergeCell ref="S211:T211"/>
    <mergeCell ref="M178:R178"/>
    <mergeCell ref="M179:R179"/>
    <mergeCell ref="M181:R181"/>
    <mergeCell ref="M182:R182"/>
    <mergeCell ref="S175:T175"/>
    <mergeCell ref="S179:T179"/>
    <mergeCell ref="S193:T193"/>
    <mergeCell ref="U178:V178"/>
    <mergeCell ref="H215:L215"/>
    <mergeCell ref="U217:V217"/>
    <mergeCell ref="U219:V219"/>
    <mergeCell ref="U220:V220"/>
    <mergeCell ref="S225:T225"/>
    <mergeCell ref="S217:T217"/>
    <mergeCell ref="H212:L212"/>
    <mergeCell ref="H213:L213"/>
    <mergeCell ref="S220:T220"/>
    <mergeCell ref="S181:T181"/>
    <mergeCell ref="H181:L181"/>
    <mergeCell ref="H200:L200"/>
    <mergeCell ref="H203:L203"/>
    <mergeCell ref="M208:R208"/>
    <mergeCell ref="M209:R209"/>
    <mergeCell ref="M207:T207"/>
    <mergeCell ref="U196:V196"/>
    <mergeCell ref="S203:T203"/>
    <mergeCell ref="S208:T208"/>
    <mergeCell ref="U204:V204"/>
    <mergeCell ref="H192:L192"/>
    <mergeCell ref="H193:L193"/>
    <mergeCell ref="H194:L194"/>
    <mergeCell ref="M228:R228"/>
    <mergeCell ref="M229:R229"/>
    <mergeCell ref="M230:R230"/>
    <mergeCell ref="M232:R232"/>
    <mergeCell ref="M233:R233"/>
    <mergeCell ref="M234:R234"/>
    <mergeCell ref="B215:D215"/>
    <mergeCell ref="S226:T226"/>
    <mergeCell ref="S229:T229"/>
    <mergeCell ref="U215:V215"/>
    <mergeCell ref="U218:V218"/>
    <mergeCell ref="S213:T213"/>
    <mergeCell ref="U230:V230"/>
    <mergeCell ref="U228:V228"/>
    <mergeCell ref="M227:R227"/>
    <mergeCell ref="H221:L221"/>
    <mergeCell ref="M220:R220"/>
    <mergeCell ref="M221:R221"/>
    <mergeCell ref="M225:R225"/>
    <mergeCell ref="M226:R226"/>
    <mergeCell ref="B226:D226"/>
    <mergeCell ref="B227:D227"/>
    <mergeCell ref="S219:T219"/>
    <mergeCell ref="U232:V232"/>
    <mergeCell ref="H225:L225"/>
    <mergeCell ref="H226:L226"/>
    <mergeCell ref="U221:V221"/>
    <mergeCell ref="B221:D221"/>
    <mergeCell ref="S227:T227"/>
    <mergeCell ref="U235:V235"/>
    <mergeCell ref="M267:R267"/>
    <mergeCell ref="U224:V225"/>
    <mergeCell ref="H220:L220"/>
    <mergeCell ref="M219:R219"/>
    <mergeCell ref="M259:R259"/>
    <mergeCell ref="U268:V268"/>
    <mergeCell ref="U269:V269"/>
    <mergeCell ref="H267:L267"/>
    <mergeCell ref="U266:V266"/>
    <mergeCell ref="U237:V237"/>
    <mergeCell ref="S242:T242"/>
    <mergeCell ref="H259:L259"/>
    <mergeCell ref="B255:D255"/>
    <mergeCell ref="H255:L255"/>
    <mergeCell ref="S255:T255"/>
    <mergeCell ref="S253:T253"/>
    <mergeCell ref="U260:V260"/>
    <mergeCell ref="U251:V251"/>
    <mergeCell ref="U261:V261"/>
    <mergeCell ref="U262:V262"/>
    <mergeCell ref="U238:V238"/>
    <mergeCell ref="U247:V247"/>
    <mergeCell ref="M242:R242"/>
    <mergeCell ref="U263:V263"/>
    <mergeCell ref="B236:D236"/>
    <mergeCell ref="B245:D245"/>
    <mergeCell ref="B228:D228"/>
    <mergeCell ref="U234:V234"/>
    <mergeCell ref="B229:D229"/>
    <mergeCell ref="B230:D230"/>
    <mergeCell ref="U233:V233"/>
    <mergeCell ref="B275:D276"/>
    <mergeCell ref="H277:L277"/>
    <mergeCell ref="B277:D277"/>
    <mergeCell ref="S279:T279"/>
    <mergeCell ref="B281:D281"/>
    <mergeCell ref="B284:D284"/>
    <mergeCell ref="B285:D285"/>
    <mergeCell ref="B286:D286"/>
    <mergeCell ref="H285:L285"/>
    <mergeCell ref="U280:V280"/>
    <mergeCell ref="U281:V281"/>
    <mergeCell ref="U283:V283"/>
    <mergeCell ref="U284:V284"/>
    <mergeCell ref="H304:L304"/>
    <mergeCell ref="S271:T271"/>
    <mergeCell ref="M298:R298"/>
    <mergeCell ref="B314:D314"/>
    <mergeCell ref="H314:L314"/>
    <mergeCell ref="M314:R314"/>
    <mergeCell ref="S314:T314"/>
    <mergeCell ref="U314:V314"/>
    <mergeCell ref="H289:L289"/>
    <mergeCell ref="H297:L297"/>
    <mergeCell ref="U295:V295"/>
    <mergeCell ref="S306:T306"/>
    <mergeCell ref="B287:D287"/>
    <mergeCell ref="B288:D288"/>
    <mergeCell ref="S289:T289"/>
    <mergeCell ref="B289:D289"/>
    <mergeCell ref="U289:V289"/>
    <mergeCell ref="U279:V279"/>
    <mergeCell ref="M275:T275"/>
    <mergeCell ref="B663:F663"/>
    <mergeCell ref="B665:G665"/>
    <mergeCell ref="S619:T619"/>
    <mergeCell ref="B622:D622"/>
    <mergeCell ref="F624:L624"/>
    <mergeCell ref="B619:D619"/>
    <mergeCell ref="B625:D625"/>
    <mergeCell ref="B623:D623"/>
    <mergeCell ref="B624:D624"/>
    <mergeCell ref="A654:V655"/>
    <mergeCell ref="U627:V627"/>
    <mergeCell ref="B621:D621"/>
    <mergeCell ref="B616:D616"/>
    <mergeCell ref="B618:V618"/>
    <mergeCell ref="B612:D612"/>
    <mergeCell ref="B620:D620"/>
    <mergeCell ref="F627:L627"/>
    <mergeCell ref="F626:L626"/>
    <mergeCell ref="S627:T627"/>
    <mergeCell ref="B627:D627"/>
    <mergeCell ref="F619:L619"/>
    <mergeCell ref="F620:L620"/>
    <mergeCell ref="F621:L621"/>
    <mergeCell ref="S620:T620"/>
    <mergeCell ref="S621:T621"/>
    <mergeCell ref="S622:T622"/>
    <mergeCell ref="S623:T623"/>
    <mergeCell ref="S624:T624"/>
    <mergeCell ref="S625:T625"/>
    <mergeCell ref="B617:D617"/>
    <mergeCell ref="B626:D626"/>
    <mergeCell ref="M627:R627"/>
    <mergeCell ref="M237:R237"/>
    <mergeCell ref="U530:V530"/>
    <mergeCell ref="U526:V526"/>
    <mergeCell ref="F585:H586"/>
    <mergeCell ref="B495:D495"/>
    <mergeCell ref="S493:T493"/>
    <mergeCell ref="P555:R555"/>
    <mergeCell ref="M557:O557"/>
    <mergeCell ref="S233:T233"/>
    <mergeCell ref="S237:T237"/>
    <mergeCell ref="U271:V271"/>
    <mergeCell ref="B271:D271"/>
    <mergeCell ref="B265:V265"/>
    <mergeCell ref="S243:T243"/>
    <mergeCell ref="U267:V267"/>
    <mergeCell ref="M254:R254"/>
    <mergeCell ref="U579:V579"/>
    <mergeCell ref="E584:L584"/>
    <mergeCell ref="U556:V556"/>
    <mergeCell ref="U557:V557"/>
    <mergeCell ref="M238:R238"/>
    <mergeCell ref="S283:T283"/>
    <mergeCell ref="S284:T284"/>
    <mergeCell ref="H284:L284"/>
    <mergeCell ref="S285:T285"/>
    <mergeCell ref="U246:V246"/>
    <mergeCell ref="H266:L266"/>
    <mergeCell ref="S272:T272"/>
    <mergeCell ref="S268:T268"/>
    <mergeCell ref="H272:L272"/>
    <mergeCell ref="B257:V257"/>
    <mergeCell ref="M258:T258"/>
    <mergeCell ref="F495:L495"/>
    <mergeCell ref="B496:V496"/>
    <mergeCell ref="F603:L603"/>
    <mergeCell ref="I501:J501"/>
    <mergeCell ref="B489:D489"/>
    <mergeCell ref="F489:L489"/>
    <mergeCell ref="B545:V545"/>
    <mergeCell ref="B546:V546"/>
    <mergeCell ref="B497:V497"/>
    <mergeCell ref="B532:C532"/>
    <mergeCell ref="B562:D564"/>
    <mergeCell ref="H268:L268"/>
    <mergeCell ref="M556:O556"/>
    <mergeCell ref="P556:R556"/>
    <mergeCell ref="M555:O555"/>
    <mergeCell ref="F622:L622"/>
    <mergeCell ref="H275:L275"/>
    <mergeCell ref="H276:L276"/>
    <mergeCell ref="M268:R268"/>
    <mergeCell ref="M269:R269"/>
    <mergeCell ref="B270:D270"/>
    <mergeCell ref="H300:L300"/>
    <mergeCell ref="B299:V299"/>
    <mergeCell ref="H296:L296"/>
    <mergeCell ref="S287:T287"/>
    <mergeCell ref="B290:V290"/>
    <mergeCell ref="M297:R297"/>
    <mergeCell ref="U306:V306"/>
    <mergeCell ref="B312:D312"/>
    <mergeCell ref="H312:L312"/>
    <mergeCell ref="B303:D303"/>
    <mergeCell ref="S488:T488"/>
    <mergeCell ref="F623:L623"/>
    <mergeCell ref="U624:V624"/>
    <mergeCell ref="U625:V625"/>
    <mergeCell ref="U619:V619"/>
    <mergeCell ref="S199:T199"/>
    <mergeCell ref="S200:T200"/>
    <mergeCell ref="S201:T201"/>
    <mergeCell ref="B207:D208"/>
    <mergeCell ref="U211:V211"/>
    <mergeCell ref="U212:V212"/>
    <mergeCell ref="U209:V209"/>
    <mergeCell ref="M199:R199"/>
    <mergeCell ref="M201:R201"/>
    <mergeCell ref="M202:R202"/>
    <mergeCell ref="M203:R203"/>
    <mergeCell ref="M204:R204"/>
    <mergeCell ref="M217:R217"/>
    <mergeCell ref="M218:R218"/>
    <mergeCell ref="S204:T204"/>
    <mergeCell ref="B213:D213"/>
    <mergeCell ref="U210:V210"/>
    <mergeCell ref="S215:T215"/>
    <mergeCell ref="S209:T209"/>
    <mergeCell ref="M210:R210"/>
    <mergeCell ref="M211:R211"/>
    <mergeCell ref="M212:R212"/>
    <mergeCell ref="M213:R213"/>
    <mergeCell ref="M215:R215"/>
    <mergeCell ref="M216:R216"/>
    <mergeCell ref="B214:V214"/>
    <mergeCell ref="H216:L216"/>
    <mergeCell ref="B211:D211"/>
    <mergeCell ref="B163:V163"/>
    <mergeCell ref="U159:V159"/>
    <mergeCell ref="U160:V160"/>
    <mergeCell ref="U161:V161"/>
    <mergeCell ref="U162:V162"/>
    <mergeCell ref="B159:D159"/>
    <mergeCell ref="B160:D160"/>
    <mergeCell ref="H162:L162"/>
    <mergeCell ref="H176:L176"/>
    <mergeCell ref="H177:L177"/>
    <mergeCell ref="H178:L178"/>
    <mergeCell ref="B178:D178"/>
    <mergeCell ref="B175:D175"/>
    <mergeCell ref="B179:D179"/>
    <mergeCell ref="B177:D177"/>
    <mergeCell ref="U175:V175"/>
    <mergeCell ref="M165:R165"/>
    <mergeCell ref="H161:L161"/>
    <mergeCell ref="H160:L160"/>
    <mergeCell ref="H159:L159"/>
    <mergeCell ref="U179:V179"/>
    <mergeCell ref="B176:D176"/>
    <mergeCell ref="S177:T177"/>
    <mergeCell ref="U173:V174"/>
    <mergeCell ref="S176:T176"/>
    <mergeCell ref="H175:L175"/>
    <mergeCell ref="H179:L179"/>
    <mergeCell ref="S178:T178"/>
    <mergeCell ref="B161:D161"/>
    <mergeCell ref="B162:D162"/>
    <mergeCell ref="M159:R159"/>
    <mergeCell ref="M160:R160"/>
    <mergeCell ref="H198:L198"/>
    <mergeCell ref="B212:D212"/>
    <mergeCell ref="M190:T190"/>
    <mergeCell ref="B200:D200"/>
    <mergeCell ref="S194:T194"/>
    <mergeCell ref="B192:D192"/>
    <mergeCell ref="B193:D193"/>
    <mergeCell ref="U193:V193"/>
    <mergeCell ref="U194:V194"/>
    <mergeCell ref="H199:L199"/>
    <mergeCell ref="B274:V274"/>
    <mergeCell ref="M270:R270"/>
    <mergeCell ref="M271:R271"/>
    <mergeCell ref="M272:R272"/>
    <mergeCell ref="M255:R255"/>
    <mergeCell ref="B258:D259"/>
    <mergeCell ref="B263:D263"/>
    <mergeCell ref="B266:D266"/>
    <mergeCell ref="B267:D267"/>
    <mergeCell ref="B268:D268"/>
    <mergeCell ref="B269:D269"/>
    <mergeCell ref="U254:V254"/>
    <mergeCell ref="H254:L254"/>
    <mergeCell ref="H270:L270"/>
    <mergeCell ref="H232:L232"/>
    <mergeCell ref="H269:L269"/>
    <mergeCell ref="U255:V255"/>
    <mergeCell ref="U258:V259"/>
    <mergeCell ref="H258:L258"/>
    <mergeCell ref="U236:V236"/>
    <mergeCell ref="S234:T234"/>
    <mergeCell ref="H271:L271"/>
    <mergeCell ref="B260:D260"/>
    <mergeCell ref="B261:D261"/>
    <mergeCell ref="S260:T260"/>
    <mergeCell ref="U252:V252"/>
    <mergeCell ref="H278:L278"/>
    <mergeCell ref="H279:L279"/>
    <mergeCell ref="B280:D280"/>
    <mergeCell ref="S280:T280"/>
    <mergeCell ref="B273:V273"/>
    <mergeCell ref="U272:V272"/>
    <mergeCell ref="S270:T270"/>
    <mergeCell ref="U275:V276"/>
    <mergeCell ref="S252:T252"/>
    <mergeCell ref="B543:V543"/>
    <mergeCell ref="U539:V539"/>
    <mergeCell ref="B504:D504"/>
    <mergeCell ref="B505:D505"/>
    <mergeCell ref="U524:V524"/>
    <mergeCell ref="G501:H501"/>
    <mergeCell ref="B503:D503"/>
    <mergeCell ref="B509:D509"/>
    <mergeCell ref="B498:V498"/>
    <mergeCell ref="B485:D485"/>
    <mergeCell ref="M493:R493"/>
    <mergeCell ref="M494:R494"/>
    <mergeCell ref="B526:C526"/>
    <mergeCell ref="B527:C527"/>
    <mergeCell ref="B528:C528"/>
    <mergeCell ref="M501:N501"/>
    <mergeCell ref="F491:L491"/>
    <mergeCell ref="S489:T489"/>
    <mergeCell ref="S490:T490"/>
    <mergeCell ref="B500:D502"/>
    <mergeCell ref="B507:D507"/>
    <mergeCell ref="S494:T494"/>
    <mergeCell ref="B529:C529"/>
    <mergeCell ref="U534:V534"/>
    <mergeCell ref="B535:C535"/>
    <mergeCell ref="B519:V519"/>
    <mergeCell ref="B538:C538"/>
    <mergeCell ref="B539:C539"/>
    <mergeCell ref="S495:T495"/>
    <mergeCell ref="U510:V510"/>
    <mergeCell ref="U511:V511"/>
    <mergeCell ref="I563:K563"/>
    <mergeCell ref="L563:N563"/>
    <mergeCell ref="O563:Q563"/>
    <mergeCell ref="B571:D571"/>
    <mergeCell ref="B556:D556"/>
    <mergeCell ref="P557:R557"/>
    <mergeCell ref="I562:Q562"/>
    <mergeCell ref="R562:T562"/>
    <mergeCell ref="B565:D565"/>
    <mergeCell ref="O571:Q571"/>
    <mergeCell ref="B557:D557"/>
    <mergeCell ref="B559:D559"/>
    <mergeCell ref="F556:H556"/>
    <mergeCell ref="U571:V571"/>
    <mergeCell ref="U517:V517"/>
    <mergeCell ref="U531:V531"/>
    <mergeCell ref="B553:V553"/>
    <mergeCell ref="B517:D517"/>
    <mergeCell ref="B518:D518"/>
    <mergeCell ref="F554:L554"/>
    <mergeCell ref="F608:L608"/>
    <mergeCell ref="S608:T608"/>
    <mergeCell ref="S613:T613"/>
    <mergeCell ref="S612:T612"/>
    <mergeCell ref="S617:T617"/>
    <mergeCell ref="L576:N576"/>
    <mergeCell ref="O576:Q576"/>
    <mergeCell ref="I570:K570"/>
    <mergeCell ref="L570:N570"/>
    <mergeCell ref="O570:Q570"/>
    <mergeCell ref="I571:K571"/>
    <mergeCell ref="I556:L556"/>
    <mergeCell ref="F562:H562"/>
    <mergeCell ref="B560:T560"/>
    <mergeCell ref="L566:N566"/>
    <mergeCell ref="O566:Q566"/>
    <mergeCell ref="I567:K567"/>
    <mergeCell ref="L567:N567"/>
    <mergeCell ref="O567:Q567"/>
    <mergeCell ref="I568:K568"/>
    <mergeCell ref="L568:N568"/>
    <mergeCell ref="O568:Q568"/>
    <mergeCell ref="I569:K569"/>
    <mergeCell ref="L569:N569"/>
    <mergeCell ref="I564:K564"/>
    <mergeCell ref="L564:N564"/>
    <mergeCell ref="O564:Q564"/>
    <mergeCell ref="B600:V600"/>
    <mergeCell ref="F607:L607"/>
    <mergeCell ref="S609:T609"/>
    <mergeCell ref="U609:V609"/>
    <mergeCell ref="M602:R602"/>
    <mergeCell ref="B606:D606"/>
    <mergeCell ref="B610:D610"/>
    <mergeCell ref="F610:L610"/>
    <mergeCell ref="B602:D602"/>
    <mergeCell ref="F604:L604"/>
    <mergeCell ref="S603:T603"/>
    <mergeCell ref="L585:L586"/>
    <mergeCell ref="B594:D594"/>
    <mergeCell ref="B595:D595"/>
    <mergeCell ref="B596:D596"/>
    <mergeCell ref="U617:V617"/>
    <mergeCell ref="F612:L612"/>
    <mergeCell ref="U622:V622"/>
    <mergeCell ref="U623:V623"/>
    <mergeCell ref="B598:V598"/>
    <mergeCell ref="M603:R603"/>
    <mergeCell ref="U596:V596"/>
    <mergeCell ref="U604:V604"/>
    <mergeCell ref="N589:P589"/>
    <mergeCell ref="E585:E586"/>
    <mergeCell ref="U588:V588"/>
    <mergeCell ref="U587:V587"/>
    <mergeCell ref="F587:H587"/>
    <mergeCell ref="F617:L617"/>
    <mergeCell ref="B607:D607"/>
    <mergeCell ref="B605:V605"/>
    <mergeCell ref="N587:P587"/>
    <mergeCell ref="U593:V593"/>
    <mergeCell ref="B588:D588"/>
    <mergeCell ref="B589:D589"/>
    <mergeCell ref="B608:D608"/>
    <mergeCell ref="B613:D613"/>
    <mergeCell ref="U483:V483"/>
    <mergeCell ref="U491:V491"/>
    <mergeCell ref="U492:V492"/>
    <mergeCell ref="M554:R554"/>
    <mergeCell ref="M626:R626"/>
    <mergeCell ref="M604:R604"/>
    <mergeCell ref="M606:R606"/>
    <mergeCell ref="M607:R607"/>
    <mergeCell ref="M608:R608"/>
    <mergeCell ref="M613:R613"/>
    <mergeCell ref="M609:R609"/>
    <mergeCell ref="M610:R610"/>
    <mergeCell ref="M611:R611"/>
    <mergeCell ref="M612:R612"/>
    <mergeCell ref="M617:R617"/>
    <mergeCell ref="M619:R619"/>
    <mergeCell ref="M620:R620"/>
    <mergeCell ref="M621:R621"/>
    <mergeCell ref="M622:R622"/>
    <mergeCell ref="M623:R623"/>
    <mergeCell ref="F616:V616"/>
    <mergeCell ref="S626:T626"/>
    <mergeCell ref="U626:V626"/>
    <mergeCell ref="F611:L611"/>
    <mergeCell ref="N588:P588"/>
    <mergeCell ref="F625:L625"/>
    <mergeCell ref="U620:V620"/>
    <mergeCell ref="M625:R625"/>
    <mergeCell ref="F613:L613"/>
    <mergeCell ref="U608:V608"/>
    <mergeCell ref="U613:V613"/>
    <mergeCell ref="M624:R624"/>
    <mergeCell ref="B629:H629"/>
    <mergeCell ref="A628:V628"/>
    <mergeCell ref="M459:R459"/>
    <mergeCell ref="M460:R460"/>
    <mergeCell ref="M429:R429"/>
    <mergeCell ref="M430:R430"/>
    <mergeCell ref="M431:R431"/>
    <mergeCell ref="I565:K565"/>
    <mergeCell ref="L565:N565"/>
    <mergeCell ref="O565:Q565"/>
    <mergeCell ref="M461:R461"/>
    <mergeCell ref="M462:R462"/>
    <mergeCell ref="M235:R235"/>
    <mergeCell ref="M236:R236"/>
    <mergeCell ref="S228:T228"/>
    <mergeCell ref="B254:D254"/>
    <mergeCell ref="H242:L242"/>
    <mergeCell ref="S244:T244"/>
    <mergeCell ref="U621:V621"/>
    <mergeCell ref="U612:V612"/>
    <mergeCell ref="A614:V615"/>
    <mergeCell ref="I572:K572"/>
    <mergeCell ref="L572:N572"/>
    <mergeCell ref="O572:Q572"/>
    <mergeCell ref="I573:K573"/>
    <mergeCell ref="L573:N573"/>
    <mergeCell ref="O573:Q573"/>
    <mergeCell ref="I579:K579"/>
    <mergeCell ref="L579:N579"/>
    <mergeCell ref="O579:Q579"/>
    <mergeCell ref="B544:V544"/>
    <mergeCell ref="B540:V540"/>
    <mergeCell ref="O63:P63"/>
    <mergeCell ref="O64:P64"/>
    <mergeCell ref="O65:P65"/>
    <mergeCell ref="Q62:R62"/>
    <mergeCell ref="Q63:R63"/>
    <mergeCell ref="Q64:R64"/>
    <mergeCell ref="Q65:R65"/>
    <mergeCell ref="M468:R468"/>
    <mergeCell ref="M469:R469"/>
    <mergeCell ref="M470:R470"/>
    <mergeCell ref="M471:R471"/>
    <mergeCell ref="M472:R472"/>
    <mergeCell ref="I557:L557"/>
    <mergeCell ref="U62:V62"/>
    <mergeCell ref="U63:V63"/>
    <mergeCell ref="U64:V64"/>
    <mergeCell ref="U65:V65"/>
    <mergeCell ref="M463:R463"/>
    <mergeCell ref="B324:V324"/>
    <mergeCell ref="B325:V325"/>
    <mergeCell ref="B330:D330"/>
    <mergeCell ref="H330:L330"/>
    <mergeCell ref="M330:R330"/>
    <mergeCell ref="M276:R276"/>
    <mergeCell ref="M283:R283"/>
    <mergeCell ref="M284:R284"/>
    <mergeCell ref="M285:R285"/>
    <mergeCell ref="S276:T276"/>
    <mergeCell ref="H301:L301"/>
    <mergeCell ref="H298:L298"/>
    <mergeCell ref="M292:T292"/>
    <mergeCell ref="S300:T300"/>
  </mergeCells>
  <dataValidations xWindow="1157" yWindow="493" count="3">
    <dataValidation type="decimal" operator="notEqual" allowBlank="1" showInputMessage="1" showErrorMessage="1" errorTitle="Text Alert" error="Please do not enter &quot;0&quot; or text" promptTitle="Numeric Input" prompt="Please enter numeric values or leave blank" sqref="M385:M391 O385:O391 Q147:Q153 M147:M153 O147:O153 O294:O298 Q379:Q383 Q385:Q391 Q345:Q349 O351:O357 Q407:Q416 M141:M145 O379:O383 M379:M383 Q249:Q255 M249:M255 M243:M247 O249:O255 M368:M374 O368:O374 Q164:Q170 M164:M170 M192:M196 O215:O221 Q362:Q366 Q368:Q374 Q181:Q187 M181:M187 O164:O170 M158:M162 O362:O366 M362:M366 Q198:Q204 M198:M204 O181:O187 M175:M179 Q351:Q357 M351:M357 Q232:Q238 M232:M238 O198:O204 M226:M230 M260:M264 Q260:Q264 M266:M272 O266:O272 O232:O238 O260:O264 M277:M281 Q277:Q281 M283:M289 O283:O289 Q266:Q272 O277:O281 M294:M298 Q294:Q298 O300:O306 Q300:Q306 Q283:Q289 M559 Q432:Q440 M475:M479 Q475:Q479 O407:O416 M556:M557 O557 O603:O604 M603:M604 Q603:Q604 M452:M460 O452:O460 O469:O473 Q469:Q473 Q442:Q450 Q421:Q422 Q452:Q460 Q492:Q495 O492:O495 M492:M495 O421:O422 M421:M422 O432:O440 M406:M416 M432:M440 M418:M419 O418:O419 Q418:Q419 M442:M450 O442:O450 O463:O467 M463:M467 Q463:Q467 Q482:Q485 M482:M485 O482:O485 O487:O490 Q487:Q490 M487:M490 M469:M473 O475:O479 Q557 M300:M306 O311:O315 M311:M315 Q311:Q315 Q317:Q323 M317:M323 O317:O323 O328:O332 M328:M332 Q328:Q332 M334:M340 O334:O340 Q334:Q340 O345:O349 M345:M349 Q215:Q221 M215:M221 M209:M213" xr:uid="{00000000-0002-0000-0400-000000000000}">
      <formula1>0</formula1>
    </dataValidation>
    <dataValidation type="list" allowBlank="1" showInputMessage="1" showErrorMessage="1" sqref="F607:R613 A651 F627:M627 I629:M629" xr:uid="{00000000-0002-0000-0400-000001000000}">
      <formula1>"Yes,No"</formula1>
    </dataValidation>
    <dataValidation type="list" allowBlank="1" showInputMessage="1" showErrorMessage="1" sqref="U18:U32 U35:U39" xr:uid="{00000000-0002-0000-0400-000002000000}">
      <formula1>"Coal,Lignite,Gas,Naptha,Oil,Other"</formula1>
    </dataValidation>
  </dataValidations>
  <pageMargins left="0" right="0" top="0.11811023622047245" bottom="0" header="0.31496062992125984" footer="0.31496062992125984"/>
  <pageSetup paperSize="9" scale="29" orientation="landscape" horizontalDpi="4294967295" verticalDpi="4294967295" r:id="rId1"/>
  <rowBreaks count="7" manualBreakCount="7">
    <brk id="72" max="19" man="1"/>
    <brk id="153" max="18" man="1"/>
    <brk id="221" max="18" man="1"/>
    <brk id="289" max="18" man="1"/>
    <brk id="427" min="4" max="13" man="1"/>
    <brk id="519" min="4" max="13" man="1"/>
    <brk id="582"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28"/>
  <sheetViews>
    <sheetView zoomScale="85" zoomScaleNormal="85" workbookViewId="0">
      <pane xSplit="2" ySplit="5" topLeftCell="C6" activePane="bottomRight" state="frozen"/>
      <selection pane="topRight" activeCell="C1" sqref="C1"/>
      <selection pane="bottomLeft" activeCell="A5" sqref="A5"/>
      <selection pane="bottomRight" activeCell="G14" sqref="G14"/>
    </sheetView>
  </sheetViews>
  <sheetFormatPr defaultColWidth="8.85546875" defaultRowHeight="15" x14ac:dyDescent="0.25"/>
  <cols>
    <col min="1" max="1" width="7.28515625" style="18" customWidth="1"/>
    <col min="2" max="2" width="39.7109375" style="77" customWidth="1"/>
    <col min="3" max="3" width="37.140625" style="170" customWidth="1"/>
    <col min="4" max="4" width="13.7109375" customWidth="1"/>
    <col min="5" max="5" width="13.28515625" customWidth="1"/>
    <col min="6" max="6" width="13" customWidth="1"/>
    <col min="7" max="7" width="11" customWidth="1"/>
    <col min="8" max="8" width="12.7109375" customWidth="1"/>
    <col min="9" max="9" width="13.42578125" customWidth="1"/>
    <col min="10" max="10" width="10.140625" customWidth="1"/>
    <col min="11" max="11" width="13.28515625" customWidth="1"/>
    <col min="12" max="12" width="15.42578125" customWidth="1"/>
    <col min="13" max="13" width="11" customWidth="1"/>
    <col min="14" max="15" width="14.7109375" customWidth="1"/>
    <col min="16" max="16" width="12" style="38" customWidth="1"/>
    <col min="17" max="18" width="14.7109375" customWidth="1"/>
    <col min="19" max="19" width="10.28515625" customWidth="1"/>
    <col min="20" max="21" width="14.28515625" customWidth="1"/>
    <col min="22" max="22" width="12.28515625" customWidth="1"/>
    <col min="23" max="24" width="13.42578125" customWidth="1"/>
    <col min="25" max="25" width="11.85546875" customWidth="1"/>
    <col min="26" max="27" width="14" customWidth="1"/>
    <col min="28" max="28" width="12.140625" customWidth="1"/>
    <col min="29" max="30" width="14.140625" customWidth="1"/>
    <col min="31" max="31" width="11" customWidth="1"/>
    <col min="32" max="33" width="13.28515625" customWidth="1"/>
    <col min="34" max="34" width="11" customWidth="1"/>
    <col min="35" max="36" width="13.28515625" customWidth="1"/>
    <col min="37" max="37" width="11" customWidth="1"/>
    <col min="38" max="39" width="13.28515625" customWidth="1"/>
    <col min="40" max="40" width="11" customWidth="1"/>
    <col min="41" max="42" width="13.28515625" customWidth="1"/>
    <col min="43" max="43" width="11" customWidth="1"/>
    <col min="44" max="45" width="13.28515625" customWidth="1"/>
    <col min="46" max="46" width="11" customWidth="1"/>
    <col min="47" max="48" width="13.28515625" customWidth="1"/>
    <col min="49" max="49" width="11" customWidth="1"/>
  </cols>
  <sheetData>
    <row r="1" spans="1:49" ht="23.25" x14ac:dyDescent="0.35">
      <c r="A1" s="625" t="s">
        <v>154</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row>
    <row r="2" spans="1:49" ht="32.25" customHeight="1" x14ac:dyDescent="0.25">
      <c r="A2" s="619" t="s">
        <v>156</v>
      </c>
      <c r="B2" s="619"/>
      <c r="C2" s="619"/>
      <c r="D2" s="619"/>
      <c r="E2" s="620" t="str">
        <f>'General Information'!C4</f>
        <v>NTPC - Ramagundam</v>
      </c>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row>
    <row r="3" spans="1:49" ht="18.75" x14ac:dyDescent="0.25">
      <c r="A3" s="619" t="s">
        <v>869</v>
      </c>
      <c r="B3" s="619"/>
      <c r="C3" s="619"/>
      <c r="D3" s="619"/>
      <c r="E3" s="55" t="str">
        <f>'Form Sh'!F607</f>
        <v>Yes</v>
      </c>
      <c r="F3" s="55" t="str">
        <f>'Form Sh'!S607</f>
        <v>Yes</v>
      </c>
      <c r="G3" s="337" t="str">
        <f>'General Information'!F3</f>
        <v>PAT-II</v>
      </c>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row>
    <row r="4" spans="1:49" s="236" customFormat="1" ht="20.25" customHeight="1" x14ac:dyDescent="0.25">
      <c r="A4" s="624" t="s">
        <v>139</v>
      </c>
      <c r="B4" s="621" t="s">
        <v>128</v>
      </c>
      <c r="C4" s="622" t="s">
        <v>155</v>
      </c>
      <c r="D4" s="623" t="s">
        <v>147</v>
      </c>
      <c r="E4" s="623" t="s">
        <v>160</v>
      </c>
      <c r="F4" s="623"/>
      <c r="G4" s="623"/>
      <c r="H4" s="623" t="s">
        <v>163</v>
      </c>
      <c r="I4" s="623"/>
      <c r="J4" s="623"/>
      <c r="K4" s="623" t="s">
        <v>165</v>
      </c>
      <c r="L4" s="623"/>
      <c r="M4" s="623"/>
      <c r="N4" s="623" t="s">
        <v>166</v>
      </c>
      <c r="O4" s="623"/>
      <c r="P4" s="623"/>
      <c r="Q4" s="623" t="s">
        <v>167</v>
      </c>
      <c r="R4" s="623"/>
      <c r="S4" s="623"/>
      <c r="T4" s="623" t="s">
        <v>168</v>
      </c>
      <c r="U4" s="623"/>
      <c r="V4" s="623"/>
      <c r="W4" s="623" t="s">
        <v>169</v>
      </c>
      <c r="X4" s="623"/>
      <c r="Y4" s="623"/>
      <c r="Z4" s="623" t="s">
        <v>170</v>
      </c>
      <c r="AA4" s="623"/>
      <c r="AB4" s="623"/>
      <c r="AC4" s="623" t="s">
        <v>171</v>
      </c>
      <c r="AD4" s="623"/>
      <c r="AE4" s="623"/>
      <c r="AF4" s="623" t="s">
        <v>172</v>
      </c>
      <c r="AG4" s="623"/>
      <c r="AH4" s="623"/>
      <c r="AI4" s="623" t="s">
        <v>1144</v>
      </c>
      <c r="AJ4" s="623"/>
      <c r="AK4" s="623"/>
      <c r="AL4" s="623" t="s">
        <v>1143</v>
      </c>
      <c r="AM4" s="623"/>
      <c r="AN4" s="623"/>
      <c r="AO4" s="623" t="s">
        <v>1142</v>
      </c>
      <c r="AP4" s="623"/>
      <c r="AQ4" s="623"/>
      <c r="AR4" s="623" t="s">
        <v>1141</v>
      </c>
      <c r="AS4" s="623"/>
      <c r="AT4" s="623"/>
      <c r="AU4" s="623" t="s">
        <v>1140</v>
      </c>
      <c r="AV4" s="623"/>
      <c r="AW4" s="623"/>
    </row>
    <row r="5" spans="1:49" s="236" customFormat="1" ht="45.75" customHeight="1" x14ac:dyDescent="0.25">
      <c r="A5" s="624"/>
      <c r="B5" s="621"/>
      <c r="C5" s="622"/>
      <c r="D5" s="623"/>
      <c r="E5" s="237" t="s">
        <v>303</v>
      </c>
      <c r="F5" s="237" t="s">
        <v>304</v>
      </c>
      <c r="G5" s="237" t="s">
        <v>307</v>
      </c>
      <c r="H5" s="237" t="s">
        <v>303</v>
      </c>
      <c r="I5" s="237" t="s">
        <v>304</v>
      </c>
      <c r="J5" s="237" t="s">
        <v>307</v>
      </c>
      <c r="K5" s="237" t="s">
        <v>303</v>
      </c>
      <c r="L5" s="237" t="s">
        <v>304</v>
      </c>
      <c r="M5" s="237" t="s">
        <v>307</v>
      </c>
      <c r="N5" s="237" t="s">
        <v>303</v>
      </c>
      <c r="O5" s="237" t="s">
        <v>304</v>
      </c>
      <c r="P5" s="237" t="s">
        <v>307</v>
      </c>
      <c r="Q5" s="237" t="s">
        <v>303</v>
      </c>
      <c r="R5" s="237" t="s">
        <v>304</v>
      </c>
      <c r="S5" s="237" t="s">
        <v>307</v>
      </c>
      <c r="T5" s="237" t="s">
        <v>303</v>
      </c>
      <c r="U5" s="237" t="s">
        <v>304</v>
      </c>
      <c r="V5" s="237" t="s">
        <v>307</v>
      </c>
      <c r="W5" s="237" t="s">
        <v>303</v>
      </c>
      <c r="X5" s="237" t="s">
        <v>304</v>
      </c>
      <c r="Y5" s="237" t="s">
        <v>307</v>
      </c>
      <c r="Z5" s="237" t="s">
        <v>303</v>
      </c>
      <c r="AA5" s="237" t="s">
        <v>304</v>
      </c>
      <c r="AB5" s="237" t="s">
        <v>307</v>
      </c>
      <c r="AC5" s="237" t="s">
        <v>303</v>
      </c>
      <c r="AD5" s="237" t="s">
        <v>304</v>
      </c>
      <c r="AE5" s="237" t="s">
        <v>307</v>
      </c>
      <c r="AF5" s="237" t="s">
        <v>303</v>
      </c>
      <c r="AG5" s="237" t="s">
        <v>304</v>
      </c>
      <c r="AH5" s="237" t="s">
        <v>307</v>
      </c>
      <c r="AI5" s="237" t="s">
        <v>303</v>
      </c>
      <c r="AJ5" s="237" t="s">
        <v>304</v>
      </c>
      <c r="AK5" s="237" t="s">
        <v>307</v>
      </c>
      <c r="AL5" s="237" t="s">
        <v>303</v>
      </c>
      <c r="AM5" s="237" t="s">
        <v>304</v>
      </c>
      <c r="AN5" s="237" t="s">
        <v>307</v>
      </c>
      <c r="AO5" s="237" t="s">
        <v>303</v>
      </c>
      <c r="AP5" s="237" t="s">
        <v>304</v>
      </c>
      <c r="AQ5" s="237" t="s">
        <v>307</v>
      </c>
      <c r="AR5" s="237" t="s">
        <v>303</v>
      </c>
      <c r="AS5" s="237" t="s">
        <v>304</v>
      </c>
      <c r="AT5" s="237" t="s">
        <v>307</v>
      </c>
      <c r="AU5" s="237" t="s">
        <v>303</v>
      </c>
      <c r="AV5" s="237" t="s">
        <v>304</v>
      </c>
      <c r="AW5" s="237" t="s">
        <v>307</v>
      </c>
    </row>
    <row r="6" spans="1:49" s="18" customFormat="1" ht="27" customHeight="1" x14ac:dyDescent="0.25">
      <c r="A6" s="10">
        <v>1</v>
      </c>
      <c r="B6" s="52" t="s">
        <v>161</v>
      </c>
      <c r="C6" s="162" t="s">
        <v>702</v>
      </c>
      <c r="D6" s="203" t="s">
        <v>28</v>
      </c>
      <c r="E6" s="203">
        <f>IF(E8=0,0,G6)</f>
        <v>0</v>
      </c>
      <c r="F6" s="203">
        <f>IF($G$3="PAT-II",IF('Form Sh'!D18&gt;DATEVALUE("31/03/2015"),0,'Form Sh'!E18),IF($G$3="PAT-III",IF('Form Sh'!D18&gt;DATEVALUE("31/03/2016"),0,'Form Sh'!E18),IF($G$3="PAT-IV",IF('Form Sh'!D18&gt;DATEVALUE("31/03/2017"),0,'Form Sh'!E18),IF($G$3="PAT-V",IF('Form Sh'!D18&gt;DATEVALUE("31/03/2018"),0,'Form Sh'!E18),IF('Form Sh'!D18&gt;DATEVALUE("31/03/2010"),0,'Form Sh'!E18)))))</f>
        <v>0</v>
      </c>
      <c r="G6" s="203">
        <f>'Form Sh'!E18</f>
        <v>0</v>
      </c>
      <c r="H6" s="203">
        <f>IF(H8=0,0,J6)</f>
        <v>0</v>
      </c>
      <c r="I6" s="203">
        <f>IF($G$3="PAT-II",IF('Form Sh'!D19&gt;DATEVALUE("31/03/2015"),0,'Form Sh'!E19),IF($G$3="PAT-III",IF('Form Sh'!D19&gt;DATEVALUE("31/03/2016"),0,'Form Sh'!E19),IF($G$3="PAT-IV",IF('Form Sh'!D19&gt;DATEVALUE("31/03/2017"),0,'Form Sh'!E19),IF($G$3="PAT-V",IF('Form Sh'!D19&gt;DATEVALUE("31/03/2018"),0,'Form Sh'!E19),IF('Form Sh'!D19&gt;DATEVALUE("31/03/2010"),0,'Form Sh'!E19)))))</f>
        <v>0</v>
      </c>
      <c r="J6" s="203">
        <f>'Form Sh'!E19</f>
        <v>0</v>
      </c>
      <c r="K6" s="203">
        <f>IF(K8=0,0,M6)</f>
        <v>0</v>
      </c>
      <c r="L6" s="203">
        <f>IF($G$3="PAT-II",IF('Form Sh'!D20&gt;DATEVALUE("31/03/2015"),0,'Form Sh'!E20),IF($G$3="PAT-III",IF('Form Sh'!D20&gt;DATEVALUE("31/03/2016"),0,'Form Sh'!E20),IF($G$3="PAT-IV",IF('Form Sh'!D20&gt;DATEVALUE("31/03/2017"),0,'Form Sh'!E20),IF($G$3="PAT-V",IF('Form Sh'!D20&gt;DATEVALUE("31/03/2018"),0,'Form Sh'!E20),IF('Form Sh'!D20&gt;DATEVALUE("31/03/2010"),0,'Form Sh'!E20)))))</f>
        <v>0</v>
      </c>
      <c r="M6" s="203">
        <f>'Form Sh'!E20</f>
        <v>0</v>
      </c>
      <c r="N6" s="203">
        <f>IF(N8=0,0,P6)</f>
        <v>0</v>
      </c>
      <c r="O6" s="203">
        <f>IF($G$3="PAT-II",IF('Form Sh'!D21&gt;DATEVALUE("31/03/2015"),0,'Form Sh'!E21),IF($G$3="PAT-III",IF('Form Sh'!D21&gt;DATEVALUE("31/03/2016"),0,'Form Sh'!E21),IF($G$3="PAT-IV",IF('Form Sh'!D21&gt;DATEVALUE("31/03/2017"),0,'Form Sh'!E21),IF($G$3="PAT-V",IF('Form Sh'!D21&gt;DATEVALUE("31/03/2018"),0,'Form Sh'!E21),IF('Form Sh'!D21&gt;DATEVALUE("31/03/2010"),0,'Form Sh'!E21)))))</f>
        <v>0</v>
      </c>
      <c r="P6" s="203">
        <f>'Form Sh'!E21</f>
        <v>0</v>
      </c>
      <c r="Q6" s="203">
        <f>IF(Q8=0,0,S6)</f>
        <v>0</v>
      </c>
      <c r="R6" s="203">
        <f>IF($G$3="PAT-II",IF('Form Sh'!D22&gt;DATEVALUE("31/03/2015"),0,'Form Sh'!E22),IF($G$3="PAT-III",IF('Form Sh'!D22&gt;DATEVALUE("31/03/2016"),0,'Form Sh'!E22),IF($G$3="PAT-IV",IF('Form Sh'!D22&gt;DATEVALUE("31/03/2017"),0,'Form Sh'!E22),IF($G$3="PAT-V",IF('Form Sh'!D22&gt;DATEVALUE("31/03/2018"),0,'Form Sh'!E22),IF('Form Sh'!D22&gt;DATEVALUE("31/03/2010"),0,'Form Sh'!E22)))))</f>
        <v>0</v>
      </c>
      <c r="S6" s="203">
        <f>'Form Sh'!E22</f>
        <v>0</v>
      </c>
      <c r="T6" s="203">
        <f>IF(T8=0,0,V6)</f>
        <v>0</v>
      </c>
      <c r="U6" s="203">
        <f>IF($G$3="PAT-II",IF('Form Sh'!D23&gt;DATEVALUE("31/03/2015"),0,'Form Sh'!E23),IF($G$3="PAT-III",IF('Form Sh'!D23&gt;DATEVALUE("31/03/2016"),0,'Form Sh'!E23),IF($G$3="PAT-IV",IF('Form Sh'!D23&gt;DATEVALUE("31/03/2017"),0,'Form Sh'!E23),IF($G$3="PAT-V",IF('Form Sh'!D23&gt;DATEVALUE("31/03/2018"),0,'Form Sh'!E23),IF('Form Sh'!D23&gt;DATEVALUE("31/03/2010"),0,'Form Sh'!E23)))))</f>
        <v>0</v>
      </c>
      <c r="V6" s="203">
        <f>'Form Sh'!E23</f>
        <v>0</v>
      </c>
      <c r="W6" s="203">
        <f>IF(W8=0,0,Y6)</f>
        <v>0</v>
      </c>
      <c r="X6" s="203">
        <f>IF($G$3="PAT-II",IF('Form Sh'!D24&gt;DATEVALUE("31/03/2015"),0,'Form Sh'!E24),IF($G$3="PAT-III",IF('Form Sh'!D24&gt;DATEVALUE("31/03/2016"),0,'Form Sh'!E24),IF($G$3="PAT-IV",IF('Form Sh'!D24&gt;DATEVALUE("31/03/2017"),0,'Form Sh'!E24),IF($G$3="PAT-V",IF('Form Sh'!D24&gt;DATEVALUE("31/03/2018"),0,'Form Sh'!E24),IF('Form Sh'!D24&gt;DATEVALUE("31/03/2010"),0,'Form Sh'!E24)))))</f>
        <v>0</v>
      </c>
      <c r="Y6" s="203">
        <f>'Form Sh'!E24</f>
        <v>0</v>
      </c>
      <c r="Z6" s="203">
        <f>IF(Z8=0,0,AB6)</f>
        <v>0</v>
      </c>
      <c r="AA6" s="203">
        <f>IF($G$3="PAT-II",IF('Form Sh'!D25&gt;DATEVALUE("31/03/2015"),0,'Form Sh'!E25),IF($G$3="PAT-III",IF('Form Sh'!D25&gt;DATEVALUE("31/03/2016"),0,'Form Sh'!E25),IF($G$3="PAT-IV",IF('Form Sh'!D25&gt;DATEVALUE("31/03/2017"),0,'Form Sh'!E25),IF($G$3="PAT-V",IF('Form Sh'!D25&gt;DATEVALUE("31/03/2018"),0,'Form Sh'!E25),IF('Form Sh'!D25&gt;DATEVALUE("31/03/2010"),0,'Form Sh'!E25)))))</f>
        <v>0</v>
      </c>
      <c r="AB6" s="203">
        <f>'Form Sh'!E25</f>
        <v>0</v>
      </c>
      <c r="AC6" s="203">
        <f>IF(AC8=0,0,AE6)</f>
        <v>0</v>
      </c>
      <c r="AD6" s="203">
        <f>IF($G$3="PAT-II",IF('Form Sh'!D26&gt;DATEVALUE("31/03/2015"),0,'Form Sh'!E26),IF($G$3="PAT-III",IF('Form Sh'!D26&gt;DATEVALUE("31/03/2016"),0,'Form Sh'!E26),IF($G$3="PAT-IV",IF('Form Sh'!D26&gt;DATEVALUE("31/03/2017"),0,'Form Sh'!E26),IF($G$3="PAT-V",IF('Form Sh'!D26&gt;DATEVALUE("31/03/2018"),0,'Form Sh'!E26),IF('Form Sh'!D26&gt;DATEVALUE("31/03/2010"),0,'Form Sh'!E26)))))</f>
        <v>0</v>
      </c>
      <c r="AE6" s="203">
        <f>'Form Sh'!E26</f>
        <v>0</v>
      </c>
      <c r="AF6" s="203">
        <f>IF(AF8=0,0,AH6)</f>
        <v>0</v>
      </c>
      <c r="AG6" s="203">
        <f>IF($G$3="PAT-II",IF('Form Sh'!D27&gt;DATEVALUE("31/03/2015"),0,'Form Sh'!E27),IF($G$3="PAT-III",IF('Form Sh'!D27&gt;DATEVALUE("31/03/2016"),0,'Form Sh'!E27),IF($G$3="PAT-IV",IF('Form Sh'!D27&gt;DATEVALUE("31/03/2017"),0,'Form Sh'!E27),IF($G$3="PAT-V",IF('Form Sh'!D27&gt;DATEVALUE("31/03/2018"),0,'Form Sh'!E27),IF('Form Sh'!D27&gt;DATEVALUE("31/03/2010"),0,'Form Sh'!E27)))))</f>
        <v>0</v>
      </c>
      <c r="AH6" s="203">
        <f>'Form Sh'!E27</f>
        <v>0</v>
      </c>
      <c r="AI6" s="203">
        <f>IF(AI8=0,0,AK6)</f>
        <v>0</v>
      </c>
      <c r="AJ6" s="203">
        <f>IF($G$3="PAT-II",IF('Form Sh'!D28&gt;DATEVALUE("31/03/2015"),0,'Form Sh'!E28),IF($G$3="PAT-III",IF('Form Sh'!D28&gt;DATEVALUE("31/03/2016"),0,'Form Sh'!E28),IF($G$3="PAT-IV",IF('Form Sh'!D28&gt;DATEVALUE("31/03/2017"),0,'Form Sh'!E28),IF($G$3="PAT-V",IF('Form Sh'!D28&gt;DATEVALUE("31/03/2018"),0,'Form Sh'!E28),IF('Form Sh'!D28&gt;DATEVALUE("31/03/2010"),0,'Form Sh'!E28)))))</f>
        <v>0</v>
      </c>
      <c r="AK6" s="203">
        <f>'Form Sh'!E28</f>
        <v>0</v>
      </c>
      <c r="AL6" s="203">
        <f>IF(AL8=0,0,AN6)</f>
        <v>0</v>
      </c>
      <c r="AM6" s="203">
        <f>IF($G$3="PAT-II",IF('Form Sh'!D29&gt;DATEVALUE("31/03/2015"),0,'Form Sh'!E29),IF($G$3="PAT-III",IF('Form Sh'!D29&gt;DATEVALUE("31/03/2016"),0,'Form Sh'!E29),IF($G$3="PAT-IV",IF('Form Sh'!D29&gt;DATEVALUE("31/03/2017"),0,'Form Sh'!E29),IF($G$3="PAT-V",IF('Form Sh'!D29&gt;DATEVALUE("31/03/2018"),0,'Form Sh'!E29),IF('Form Sh'!D29&gt;DATEVALUE("31/03/2010"),0,'Form Sh'!E29)))))</f>
        <v>0</v>
      </c>
      <c r="AN6" s="203">
        <f>'Form Sh'!E29</f>
        <v>0</v>
      </c>
      <c r="AO6" s="203">
        <f>IF(AO8=0,0,AQ6)</f>
        <v>0</v>
      </c>
      <c r="AP6" s="203">
        <f>IF($G$3="PAT-II",IF('Form Sh'!D30&gt;DATEVALUE("31/03/2015"),0,'Form Sh'!E30),IF($G$3="PAT-III",IF('Form Sh'!D30&gt;DATEVALUE("31/03/2016"),0,'Form Sh'!E30),IF($G$3="PAT-IV",IF('Form Sh'!D30&gt;DATEVALUE("31/03/2017"),0,'Form Sh'!E30),IF($G$3="PAT-V",IF('Form Sh'!D30&gt;DATEVALUE("31/03/2018"),0,'Form Sh'!E30),IF('Form Sh'!D30&gt;DATEVALUE("31/03/2010"),0,'Form Sh'!E30)))))</f>
        <v>0</v>
      </c>
      <c r="AQ6" s="203">
        <f>'Form Sh'!E30</f>
        <v>0</v>
      </c>
      <c r="AR6" s="203">
        <f>IF(AR8=0,0,AT6)</f>
        <v>0</v>
      </c>
      <c r="AS6" s="203">
        <f>IF($G$3="PAT-II",IF('Form Sh'!D31&gt;DATEVALUE("31/03/2015"),0,'Form Sh'!E31),IF($G$3="PAT-III",IF('Form Sh'!D31&gt;DATEVALUE("31/03/2016"),0,'Form Sh'!E31),IF($G$3="PAT-IV",IF('Form Sh'!D31&gt;DATEVALUE("31/03/2017"),0,'Form Sh'!E31),IF($G$3="PAT-V",IF('Form Sh'!D31&gt;DATEVALUE("31/03/2018"),0,'Form Sh'!E31),IF('Form Sh'!D31&gt;DATEVALUE("31/03/2010"),0,'Form Sh'!E31)))))</f>
        <v>0</v>
      </c>
      <c r="AT6" s="203">
        <f>'Form Sh'!E31</f>
        <v>0</v>
      </c>
      <c r="AU6" s="203">
        <f>IF(AU8=0,0,AW6)</f>
        <v>0</v>
      </c>
      <c r="AV6" s="203">
        <f>IF($G$3="PAT-II",IF('Form Sh'!D32&gt;DATEVALUE("31/03/2015"),0,'Form Sh'!E32),IF($G$3="PAT-III",IF('Form Sh'!D32&gt;DATEVALUE("31/03/2016"),0,'Form Sh'!E32),IF($G$3="PAT-IV",IF('Form Sh'!D32&gt;DATEVALUE("31/03/2017"),0,'Form Sh'!E32),IF($G$3="PAT-V",IF('Form Sh'!D32&gt;DATEVALUE("31/03/2018"),0,'Form Sh'!E32),IF('Form Sh'!D32&gt;DATEVALUE("31/03/2010"),0,'Form Sh'!E32)))))</f>
        <v>0</v>
      </c>
      <c r="AW6" s="203">
        <f>'Form Sh'!E32</f>
        <v>0</v>
      </c>
    </row>
    <row r="7" spans="1:49" s="18" customFormat="1" ht="30" x14ac:dyDescent="0.25">
      <c r="A7" s="10">
        <v>2</v>
      </c>
      <c r="B7" s="52" t="s">
        <v>392</v>
      </c>
      <c r="C7" s="162" t="s">
        <v>709</v>
      </c>
      <c r="D7" s="203" t="s">
        <v>108</v>
      </c>
      <c r="E7" s="203">
        <f>G7</f>
        <v>0</v>
      </c>
      <c r="F7" s="203">
        <f>G7</f>
        <v>0</v>
      </c>
      <c r="G7" s="203">
        <f>IF('Form Sh'!G18=0,'Form Sh'!J18,'Form Sh'!G18)</f>
        <v>0</v>
      </c>
      <c r="H7" s="203">
        <f>J7</f>
        <v>0</v>
      </c>
      <c r="I7" s="203">
        <f>J7</f>
        <v>0</v>
      </c>
      <c r="J7" s="203">
        <f>IF('Form Sh'!G19=0,'Form Sh'!J19,'Form Sh'!G19)</f>
        <v>0</v>
      </c>
      <c r="K7" s="203">
        <f>M7</f>
        <v>0</v>
      </c>
      <c r="L7" s="203">
        <f>M7</f>
        <v>0</v>
      </c>
      <c r="M7" s="203">
        <f>IF('Form Sh'!G20=0,'Form Sh'!J20,'Form Sh'!G20)</f>
        <v>0</v>
      </c>
      <c r="N7" s="203">
        <f>P7</f>
        <v>0</v>
      </c>
      <c r="O7" s="203">
        <f>P7</f>
        <v>0</v>
      </c>
      <c r="P7" s="203">
        <f>IF('Form Sh'!G21=0,'Form Sh'!J21,'Form Sh'!G21)</f>
        <v>0</v>
      </c>
      <c r="Q7" s="203">
        <f>S7</f>
        <v>0</v>
      </c>
      <c r="R7" s="203">
        <f>S7</f>
        <v>0</v>
      </c>
      <c r="S7" s="203">
        <f>IF('Form Sh'!G22=0,'Form Sh'!J22,'Form Sh'!G22)</f>
        <v>0</v>
      </c>
      <c r="T7" s="203">
        <f>V7</f>
        <v>0</v>
      </c>
      <c r="U7" s="203">
        <f>V7</f>
        <v>0</v>
      </c>
      <c r="V7" s="203">
        <f>IF('Form Sh'!G23=0,'Form Sh'!J23,'Form Sh'!G23)</f>
        <v>0</v>
      </c>
      <c r="W7" s="203">
        <f>Y7</f>
        <v>0</v>
      </c>
      <c r="X7" s="203">
        <f>Y7</f>
        <v>0</v>
      </c>
      <c r="Y7" s="203">
        <f>IF('Form Sh'!G24=0,'Form Sh'!J24,'Form Sh'!G24)</f>
        <v>0</v>
      </c>
      <c r="Z7" s="203">
        <f>AB7</f>
        <v>0</v>
      </c>
      <c r="AA7" s="203">
        <f>AB7</f>
        <v>0</v>
      </c>
      <c r="AB7" s="203">
        <f>IF('Form Sh'!G25=0,'Form Sh'!J25,'Form Sh'!G25)</f>
        <v>0</v>
      </c>
      <c r="AC7" s="203">
        <f>AE7</f>
        <v>0</v>
      </c>
      <c r="AD7" s="203">
        <f>AE7</f>
        <v>0</v>
      </c>
      <c r="AE7" s="203">
        <f>IF('Form Sh'!G26=0,'Form Sh'!J26,'Form Sh'!G26)</f>
        <v>0</v>
      </c>
      <c r="AF7" s="203">
        <f>AH7</f>
        <v>0</v>
      </c>
      <c r="AG7" s="203">
        <f>AH7</f>
        <v>0</v>
      </c>
      <c r="AH7" s="203">
        <f>IF('Form Sh'!G27=0,'Form Sh'!J27,'Form Sh'!G27)</f>
        <v>0</v>
      </c>
      <c r="AI7" s="203">
        <f>AK7</f>
        <v>0</v>
      </c>
      <c r="AJ7" s="203">
        <f>AK7</f>
        <v>0</v>
      </c>
      <c r="AK7" s="203">
        <f>IF('Form Sh'!G28=0,'Form Sh'!J28,'Form Sh'!G28)</f>
        <v>0</v>
      </c>
      <c r="AL7" s="203">
        <f>AN7</f>
        <v>0</v>
      </c>
      <c r="AM7" s="203">
        <f>AN7</f>
        <v>0</v>
      </c>
      <c r="AN7" s="203">
        <f>IF('Form Sh'!G29=0,'Form Sh'!J29,'Form Sh'!G29)</f>
        <v>0</v>
      </c>
      <c r="AO7" s="203">
        <f>AQ7</f>
        <v>0</v>
      </c>
      <c r="AP7" s="203">
        <f>AQ7</f>
        <v>0</v>
      </c>
      <c r="AQ7" s="203">
        <f>IF('Form Sh'!G30=0,'Form Sh'!J30,'Form Sh'!G30)</f>
        <v>0</v>
      </c>
      <c r="AR7" s="203">
        <f>AT7</f>
        <v>0</v>
      </c>
      <c r="AS7" s="203">
        <f>AT7</f>
        <v>0</v>
      </c>
      <c r="AT7" s="203">
        <f>IF('Form Sh'!G31=0,'Form Sh'!J31,'Form Sh'!G31)</f>
        <v>0</v>
      </c>
      <c r="AU7" s="203">
        <f>AW7</f>
        <v>0</v>
      </c>
      <c r="AV7" s="203">
        <f>AW7</f>
        <v>0</v>
      </c>
      <c r="AW7" s="203">
        <f>IF('Form Sh'!G32=0,'Form Sh'!J32,'Form Sh'!G32)</f>
        <v>0</v>
      </c>
    </row>
    <row r="8" spans="1:49" s="18" customFormat="1" x14ac:dyDescent="0.25">
      <c r="A8" s="10">
        <v>3</v>
      </c>
      <c r="B8" s="52" t="s">
        <v>453</v>
      </c>
      <c r="C8" s="162" t="s">
        <v>710</v>
      </c>
      <c r="D8" s="203" t="s">
        <v>91</v>
      </c>
      <c r="E8" s="203">
        <f>'Form Sh'!I52</f>
        <v>0</v>
      </c>
      <c r="F8" s="203">
        <f>'Form Sh'!Q52</f>
        <v>0</v>
      </c>
      <c r="G8" s="203"/>
      <c r="H8" s="203">
        <f>'Form Sh'!I53</f>
        <v>0</v>
      </c>
      <c r="I8" s="203">
        <f>'Form Sh'!Q53</f>
        <v>0</v>
      </c>
      <c r="J8" s="203"/>
      <c r="K8" s="203">
        <f>'Form Sh'!I54</f>
        <v>0</v>
      </c>
      <c r="L8" s="203">
        <f>'Form Sh'!Q54</f>
        <v>0</v>
      </c>
      <c r="M8" s="203"/>
      <c r="N8" s="203">
        <f>'Form Sh'!I55</f>
        <v>0</v>
      </c>
      <c r="O8" s="203">
        <f>'Form Sh'!Q55</f>
        <v>0</v>
      </c>
      <c r="P8" s="203"/>
      <c r="Q8" s="203">
        <f>'Form Sh'!I56</f>
        <v>0</v>
      </c>
      <c r="R8" s="203">
        <f>'Form Sh'!Q56</f>
        <v>0</v>
      </c>
      <c r="S8" s="203"/>
      <c r="T8" s="203">
        <f>'Form Sh'!I57</f>
        <v>0</v>
      </c>
      <c r="U8" s="203">
        <f>'Form Sh'!Q57</f>
        <v>0</v>
      </c>
      <c r="V8" s="203"/>
      <c r="W8" s="203">
        <f>'Form Sh'!I58</f>
        <v>0</v>
      </c>
      <c r="X8" s="203">
        <f>'Form Sh'!Q58</f>
        <v>0</v>
      </c>
      <c r="Y8" s="203"/>
      <c r="Z8" s="203">
        <f>'Form Sh'!I59</f>
        <v>0</v>
      </c>
      <c r="AA8" s="203">
        <f>'Form Sh'!Q59</f>
        <v>0</v>
      </c>
      <c r="AB8" s="203"/>
      <c r="AC8" s="203">
        <f>'Form Sh'!I60</f>
        <v>0</v>
      </c>
      <c r="AD8" s="203">
        <f>'Form Sh'!Q60</f>
        <v>0</v>
      </c>
      <c r="AE8" s="203"/>
      <c r="AF8" s="203">
        <f>'Form Sh'!I61</f>
        <v>0</v>
      </c>
      <c r="AG8" s="203">
        <f>'Form Sh'!Q61</f>
        <v>0</v>
      </c>
      <c r="AH8" s="203"/>
      <c r="AI8" s="203">
        <f>'Form Sh'!I62</f>
        <v>0</v>
      </c>
      <c r="AJ8" s="203">
        <f>'Form Sh'!Q62</f>
        <v>0</v>
      </c>
      <c r="AK8" s="203"/>
      <c r="AL8" s="203">
        <f>'Form Sh'!I63</f>
        <v>0</v>
      </c>
      <c r="AM8" s="203">
        <f>'Form Sh'!Q63</f>
        <v>0</v>
      </c>
      <c r="AN8" s="203"/>
      <c r="AO8" s="203">
        <f>'Form Sh'!I64</f>
        <v>0</v>
      </c>
      <c r="AP8" s="203">
        <f>'Form Sh'!Q64</f>
        <v>0</v>
      </c>
      <c r="AQ8" s="203"/>
      <c r="AR8" s="203">
        <f>'Form Sh'!I65</f>
        <v>0</v>
      </c>
      <c r="AS8" s="203">
        <f>'Form Sh'!Q65</f>
        <v>0</v>
      </c>
      <c r="AT8" s="203"/>
      <c r="AU8" s="203">
        <f>'Form Sh'!I66</f>
        <v>0</v>
      </c>
      <c r="AV8" s="203">
        <f>'Form Sh'!Q66</f>
        <v>0</v>
      </c>
      <c r="AW8" s="203"/>
    </row>
    <row r="9" spans="1:49" x14ac:dyDescent="0.25">
      <c r="A9" s="10">
        <v>4</v>
      </c>
      <c r="B9" s="80" t="s">
        <v>65</v>
      </c>
      <c r="C9" s="162" t="s">
        <v>703</v>
      </c>
      <c r="D9" s="203" t="s">
        <v>62</v>
      </c>
      <c r="E9" s="203">
        <f>'Form Sh'!H143</f>
        <v>0</v>
      </c>
      <c r="F9" s="203">
        <f>'Form Sh'!S143</f>
        <v>0</v>
      </c>
      <c r="G9" s="203">
        <f>'Form Sh'!F143</f>
        <v>0</v>
      </c>
      <c r="H9" s="203">
        <f>'Form Sh'!H160</f>
        <v>0</v>
      </c>
      <c r="I9" s="203">
        <f>'Form Sh'!S160</f>
        <v>0</v>
      </c>
      <c r="J9" s="203">
        <f>'Form Sh'!F160</f>
        <v>0</v>
      </c>
      <c r="K9" s="203">
        <f>'Form Sh'!H177</f>
        <v>0</v>
      </c>
      <c r="L9" s="203">
        <f>'Form Sh'!S177</f>
        <v>0</v>
      </c>
      <c r="M9" s="203">
        <f>'Form Sh'!F177</f>
        <v>0</v>
      </c>
      <c r="N9" s="203">
        <f>'Form Sh'!H194</f>
        <v>0</v>
      </c>
      <c r="O9" s="203">
        <f>'Form Sh'!S194</f>
        <v>0</v>
      </c>
      <c r="P9" s="278">
        <f>'Form Sh'!F194</f>
        <v>0</v>
      </c>
      <c r="Q9" s="278">
        <f>'Form Sh'!H211</f>
        <v>0</v>
      </c>
      <c r="R9" s="278">
        <f>'Form Sh'!S211</f>
        <v>0</v>
      </c>
      <c r="S9" s="278">
        <f>'Form Sh'!F211</f>
        <v>0</v>
      </c>
      <c r="T9" s="278">
        <f>'Form Sh'!H228</f>
        <v>0</v>
      </c>
      <c r="U9" s="278">
        <f>'Form Sh'!S228</f>
        <v>0</v>
      </c>
      <c r="V9" s="278">
        <f>'Form Sh'!F228</f>
        <v>0</v>
      </c>
      <c r="W9" s="278">
        <f>'Form Sh'!H245</f>
        <v>0</v>
      </c>
      <c r="X9" s="278">
        <f>'Form Sh'!S245</f>
        <v>0</v>
      </c>
      <c r="Y9" s="278">
        <f>'Form Sh'!F245</f>
        <v>0</v>
      </c>
      <c r="Z9" s="278">
        <f>'Form Sh'!H262</f>
        <v>0</v>
      </c>
      <c r="AA9" s="278">
        <f>'Form Sh'!S262</f>
        <v>0</v>
      </c>
      <c r="AB9" s="278">
        <f>'Form Sh'!F262</f>
        <v>0</v>
      </c>
      <c r="AC9" s="278">
        <f>'Form Sh'!H279</f>
        <v>0</v>
      </c>
      <c r="AD9" s="278">
        <f>'Form Sh'!S279</f>
        <v>0</v>
      </c>
      <c r="AE9" s="278">
        <f>'Form Sh'!F279</f>
        <v>0</v>
      </c>
      <c r="AF9" s="278">
        <f>'Form Sh'!H296</f>
        <v>0</v>
      </c>
      <c r="AG9" s="278">
        <f>'Form Sh'!S296</f>
        <v>0</v>
      </c>
      <c r="AH9" s="278">
        <f>'Form Sh'!F296</f>
        <v>0</v>
      </c>
      <c r="AI9" s="278">
        <f>'Form Sh'!H313</f>
        <v>0</v>
      </c>
      <c r="AJ9" s="278">
        <f>'Form Sh'!S313</f>
        <v>0</v>
      </c>
      <c r="AK9" s="278">
        <f>'Form Sh'!F313</f>
        <v>0</v>
      </c>
      <c r="AL9" s="278">
        <f>'Form Sh'!H330</f>
        <v>0</v>
      </c>
      <c r="AM9" s="278">
        <f>'Form Sh'!S330</f>
        <v>0</v>
      </c>
      <c r="AN9" s="278">
        <f>'Form Sh'!F330</f>
        <v>0</v>
      </c>
      <c r="AO9" s="278">
        <f>'Form Sh'!H347</f>
        <v>0</v>
      </c>
      <c r="AP9" s="278">
        <f>'Form Sh'!S347</f>
        <v>0</v>
      </c>
      <c r="AQ9" s="278">
        <f>'Form Sh'!F347</f>
        <v>0</v>
      </c>
      <c r="AR9" s="278">
        <f>'Form Sh'!H364</f>
        <v>0</v>
      </c>
      <c r="AS9" s="278">
        <f>'Form Sh'!S364</f>
        <v>0</v>
      </c>
      <c r="AT9" s="278">
        <f>'Form Sh'!F364</f>
        <v>0</v>
      </c>
      <c r="AU9" s="278">
        <f>'Form Sh'!H381</f>
        <v>0</v>
      </c>
      <c r="AV9" s="278">
        <f>'Form Sh'!S381</f>
        <v>0</v>
      </c>
      <c r="AW9" s="278">
        <f>'Form Sh'!F381</f>
        <v>0</v>
      </c>
    </row>
    <row r="10" spans="1:49" x14ac:dyDescent="0.25">
      <c r="A10" s="10">
        <v>5</v>
      </c>
      <c r="B10" s="80" t="s">
        <v>66</v>
      </c>
      <c r="C10" s="162" t="s">
        <v>700</v>
      </c>
      <c r="D10" s="203" t="s">
        <v>62</v>
      </c>
      <c r="E10" s="203">
        <f>'Form Sh'!H144</f>
        <v>0</v>
      </c>
      <c r="F10" s="203">
        <f>'Form Sh'!S144</f>
        <v>0</v>
      </c>
      <c r="G10" s="203">
        <f>'Form Sh'!F144</f>
        <v>0</v>
      </c>
      <c r="H10" s="203">
        <f>'Form Sh'!H161</f>
        <v>0</v>
      </c>
      <c r="I10" s="203">
        <f>'Form Sh'!S161</f>
        <v>0</v>
      </c>
      <c r="J10" s="203">
        <f>'Form Sh'!F161</f>
        <v>0</v>
      </c>
      <c r="K10" s="203">
        <f>'Form Sh'!H178</f>
        <v>0</v>
      </c>
      <c r="L10" s="203">
        <f>'Form Sh'!S178</f>
        <v>0</v>
      </c>
      <c r="M10" s="203">
        <f>'Form Sh'!F178</f>
        <v>0</v>
      </c>
      <c r="N10" s="203">
        <f>'Form Sh'!H195</f>
        <v>0</v>
      </c>
      <c r="O10" s="203">
        <f>'Form Sh'!S195</f>
        <v>0</v>
      </c>
      <c r="P10" s="278">
        <f>'Form Sh'!F195</f>
        <v>0</v>
      </c>
      <c r="Q10" s="278">
        <f>'Form Sh'!H212</f>
        <v>0</v>
      </c>
      <c r="R10" s="278">
        <f>'Form Sh'!S212</f>
        <v>0</v>
      </c>
      <c r="S10" s="278">
        <f>'Form Sh'!F212</f>
        <v>0</v>
      </c>
      <c r="T10" s="278">
        <f>'Form Sh'!H229</f>
        <v>0</v>
      </c>
      <c r="U10" s="278">
        <f>'Form Sh'!S229</f>
        <v>0</v>
      </c>
      <c r="V10" s="278">
        <f>'Form Sh'!F229</f>
        <v>0</v>
      </c>
      <c r="W10" s="278">
        <f>'Form Sh'!H246</f>
        <v>0</v>
      </c>
      <c r="X10" s="278">
        <f>'Form Sh'!S246</f>
        <v>0</v>
      </c>
      <c r="Y10" s="278">
        <f>'Form Sh'!F246</f>
        <v>0</v>
      </c>
      <c r="Z10" s="278">
        <f>'Form Sh'!H263</f>
        <v>0</v>
      </c>
      <c r="AA10" s="278">
        <f>'Form Sh'!S263</f>
        <v>0</v>
      </c>
      <c r="AB10" s="278">
        <f>'Form Sh'!F263</f>
        <v>0</v>
      </c>
      <c r="AC10" s="278">
        <f>'Form Sh'!H280</f>
        <v>0</v>
      </c>
      <c r="AD10" s="278">
        <f>'Form Sh'!S280</f>
        <v>0</v>
      </c>
      <c r="AE10" s="278">
        <f>'Form Sh'!F280</f>
        <v>0</v>
      </c>
      <c r="AF10" s="278">
        <f>'Form Sh'!H297</f>
        <v>0</v>
      </c>
      <c r="AG10" s="278">
        <f>'Form Sh'!S297</f>
        <v>0</v>
      </c>
      <c r="AH10" s="278">
        <f>'Form Sh'!F297</f>
        <v>0</v>
      </c>
      <c r="AI10" s="278">
        <f>'Form Sh'!H314</f>
        <v>0</v>
      </c>
      <c r="AJ10" s="278">
        <f>'Form Sh'!S314</f>
        <v>0</v>
      </c>
      <c r="AK10" s="278">
        <f>'Form Sh'!F314</f>
        <v>0</v>
      </c>
      <c r="AL10" s="278">
        <f>'Form Sh'!H331</f>
        <v>0</v>
      </c>
      <c r="AM10" s="278">
        <f>'Form Sh'!S331</f>
        <v>0</v>
      </c>
      <c r="AN10" s="278">
        <f>'Form Sh'!F331</f>
        <v>0</v>
      </c>
      <c r="AO10" s="278">
        <f>'Form Sh'!H348</f>
        <v>0</v>
      </c>
      <c r="AP10" s="278">
        <f>'Form Sh'!S348</f>
        <v>0</v>
      </c>
      <c r="AQ10" s="278">
        <f>'Form Sh'!F348</f>
        <v>0</v>
      </c>
      <c r="AR10" s="278">
        <f>'Form Sh'!H365</f>
        <v>0</v>
      </c>
      <c r="AS10" s="278">
        <f>'Form Sh'!S365</f>
        <v>0</v>
      </c>
      <c r="AT10" s="278">
        <f>'Form Sh'!F365</f>
        <v>0</v>
      </c>
      <c r="AU10" s="278">
        <f>'Form Sh'!H382</f>
        <v>0</v>
      </c>
      <c r="AV10" s="278">
        <f>'Form Sh'!S382</f>
        <v>0</v>
      </c>
      <c r="AW10" s="278">
        <f>'Form Sh'!F382</f>
        <v>0</v>
      </c>
    </row>
    <row r="11" spans="1:49" x14ac:dyDescent="0.25">
      <c r="A11" s="10">
        <v>6</v>
      </c>
      <c r="B11" s="80" t="s">
        <v>68</v>
      </c>
      <c r="C11" s="162" t="s">
        <v>699</v>
      </c>
      <c r="D11" s="203" t="s">
        <v>768</v>
      </c>
      <c r="E11" s="203">
        <f>'Form Sh'!H145</f>
        <v>0</v>
      </c>
      <c r="F11" s="203">
        <f>'Form Sh'!S145</f>
        <v>0</v>
      </c>
      <c r="G11" s="203">
        <f>'Form Sh'!F145</f>
        <v>0</v>
      </c>
      <c r="H11" s="203">
        <f>'Form Sh'!H162</f>
        <v>0</v>
      </c>
      <c r="I11" s="203">
        <f>'Form Sh'!S162</f>
        <v>0</v>
      </c>
      <c r="J11" s="203">
        <f>'Form Sh'!F162</f>
        <v>0</v>
      </c>
      <c r="K11" s="203">
        <f>'Form Sh'!H179</f>
        <v>0</v>
      </c>
      <c r="L11" s="203">
        <f>'Form Sh'!S179</f>
        <v>0</v>
      </c>
      <c r="M11" s="203">
        <f>'Form Sh'!F179</f>
        <v>0</v>
      </c>
      <c r="N11" s="203">
        <f>'Form Sh'!H196</f>
        <v>0</v>
      </c>
      <c r="O11" s="203">
        <f>'Form Sh'!S196</f>
        <v>0</v>
      </c>
      <c r="P11" s="278">
        <f>'Form Sh'!F196</f>
        <v>0</v>
      </c>
      <c r="Q11" s="278">
        <f>'Form Sh'!H213</f>
        <v>0</v>
      </c>
      <c r="R11" s="278">
        <f>'Form Sh'!S213</f>
        <v>0</v>
      </c>
      <c r="S11" s="278">
        <f>'Form Sh'!F213</f>
        <v>0</v>
      </c>
      <c r="T11" s="278">
        <f>'Form Sh'!H230</f>
        <v>0</v>
      </c>
      <c r="U11" s="278">
        <f>'Form Sh'!S230</f>
        <v>0</v>
      </c>
      <c r="V11" s="278">
        <f>'Form Sh'!F230</f>
        <v>0</v>
      </c>
      <c r="W11" s="278">
        <f>'Form Sh'!H247</f>
        <v>0</v>
      </c>
      <c r="X11" s="278">
        <f>'Form Sh'!S247</f>
        <v>0</v>
      </c>
      <c r="Y11" s="278">
        <f>'Form Sh'!F247</f>
        <v>0</v>
      </c>
      <c r="Z11" s="278">
        <f>'Form Sh'!H264</f>
        <v>0</v>
      </c>
      <c r="AA11" s="278">
        <f>'Form Sh'!S264</f>
        <v>0</v>
      </c>
      <c r="AB11" s="278">
        <f>'Form Sh'!F264</f>
        <v>0</v>
      </c>
      <c r="AC11" s="278">
        <f>'Form Sh'!H281</f>
        <v>0</v>
      </c>
      <c r="AD11" s="278">
        <f>'Form Sh'!S281</f>
        <v>0</v>
      </c>
      <c r="AE11" s="278">
        <f>'Form Sh'!F281</f>
        <v>0</v>
      </c>
      <c r="AF11" s="278">
        <f>'Form Sh'!H298</f>
        <v>0</v>
      </c>
      <c r="AG11" s="278">
        <f>'Form Sh'!S298</f>
        <v>0</v>
      </c>
      <c r="AH11" s="278">
        <f>'Form Sh'!F298</f>
        <v>0</v>
      </c>
      <c r="AI11" s="278">
        <f>'Form Sh'!H315</f>
        <v>0</v>
      </c>
      <c r="AJ11" s="278">
        <f>'Form Sh'!S315</f>
        <v>0</v>
      </c>
      <c r="AK11" s="278">
        <f>'Form Sh'!F315</f>
        <v>0</v>
      </c>
      <c r="AL11" s="278">
        <f>'Form Sh'!H332</f>
        <v>0</v>
      </c>
      <c r="AM11" s="278">
        <f>'Form Sh'!S332</f>
        <v>0</v>
      </c>
      <c r="AN11" s="278">
        <f>'Form Sh'!F332</f>
        <v>0</v>
      </c>
      <c r="AO11" s="278">
        <f>'Form Sh'!H349</f>
        <v>0</v>
      </c>
      <c r="AP11" s="278">
        <f>'Form Sh'!S349</f>
        <v>0</v>
      </c>
      <c r="AQ11" s="278">
        <f>'Form Sh'!F349</f>
        <v>0</v>
      </c>
      <c r="AR11" s="278">
        <f>'Form Sh'!H366</f>
        <v>0</v>
      </c>
      <c r="AS11" s="278">
        <f>'Form Sh'!S366</f>
        <v>0</v>
      </c>
      <c r="AT11" s="278">
        <f>'Form Sh'!F366</f>
        <v>0</v>
      </c>
      <c r="AU11" s="278">
        <f>'Form Sh'!H383</f>
        <v>0</v>
      </c>
      <c r="AV11" s="278">
        <f>'Form Sh'!S383</f>
        <v>0</v>
      </c>
      <c r="AW11" s="278">
        <f>'Form Sh'!F383</f>
        <v>0</v>
      </c>
    </row>
    <row r="12" spans="1:49" x14ac:dyDescent="0.25">
      <c r="A12" s="10">
        <v>7</v>
      </c>
      <c r="B12" s="80" t="s">
        <v>72</v>
      </c>
      <c r="C12" s="162" t="s">
        <v>701</v>
      </c>
      <c r="D12" s="203" t="s">
        <v>62</v>
      </c>
      <c r="E12" s="203">
        <f>'Form Sh'!H148</f>
        <v>0</v>
      </c>
      <c r="F12" s="203">
        <f>'Form Sh'!S148</f>
        <v>0</v>
      </c>
      <c r="G12" s="203">
        <f>'Form Sh'!F148</f>
        <v>0</v>
      </c>
      <c r="H12" s="203">
        <f>'Form Sh'!H165</f>
        <v>0</v>
      </c>
      <c r="I12" s="203">
        <f>'Form Sh'!S165</f>
        <v>0</v>
      </c>
      <c r="J12" s="203">
        <f>'Form Sh'!F165</f>
        <v>0</v>
      </c>
      <c r="K12" s="203">
        <f>'Form Sh'!H182</f>
        <v>0</v>
      </c>
      <c r="L12" s="203">
        <f>'Form Sh'!S182</f>
        <v>0</v>
      </c>
      <c r="M12" s="203">
        <f>'Form Sh'!F182</f>
        <v>0</v>
      </c>
      <c r="N12" s="203">
        <f>'Form Sh'!H199</f>
        <v>0</v>
      </c>
      <c r="O12" s="203">
        <f>'Form Sh'!S199</f>
        <v>0</v>
      </c>
      <c r="P12" s="278">
        <f>'Form Sh'!F199</f>
        <v>0</v>
      </c>
      <c r="Q12" s="278">
        <f>'Form Sh'!H216</f>
        <v>0</v>
      </c>
      <c r="R12" s="278">
        <f>'Form Sh'!S216</f>
        <v>0</v>
      </c>
      <c r="S12" s="278">
        <f>'Form Sh'!F216</f>
        <v>0</v>
      </c>
      <c r="T12" s="278">
        <f>'Form Sh'!H233</f>
        <v>0</v>
      </c>
      <c r="U12" s="278">
        <f>'Form Sh'!S233</f>
        <v>0</v>
      </c>
      <c r="V12" s="278">
        <f>'Form Sh'!F233</f>
        <v>0</v>
      </c>
      <c r="W12" s="278">
        <f>'Form Sh'!H250</f>
        <v>0</v>
      </c>
      <c r="X12" s="278">
        <f>'Form Sh'!S250</f>
        <v>0</v>
      </c>
      <c r="Y12" s="278">
        <f>'Form Sh'!F250</f>
        <v>0</v>
      </c>
      <c r="Z12" s="278">
        <f>'Form Sh'!H267</f>
        <v>0</v>
      </c>
      <c r="AA12" s="278">
        <f>'Form Sh'!S267</f>
        <v>0</v>
      </c>
      <c r="AB12" s="278">
        <f>'Form Sh'!F267</f>
        <v>0</v>
      </c>
      <c r="AC12" s="278">
        <f>'Form Sh'!H284</f>
        <v>0</v>
      </c>
      <c r="AD12" s="278">
        <f>'Form Sh'!S284</f>
        <v>0</v>
      </c>
      <c r="AE12" s="278">
        <f>'Form Sh'!F284</f>
        <v>0</v>
      </c>
      <c r="AF12" s="278">
        <f>'Form Sh'!H301</f>
        <v>0</v>
      </c>
      <c r="AG12" s="278">
        <f>'Form Sh'!S301</f>
        <v>0</v>
      </c>
      <c r="AH12" s="278">
        <f>'Form Sh'!F301</f>
        <v>0</v>
      </c>
      <c r="AI12" s="278">
        <f>'Form Sh'!H318</f>
        <v>0</v>
      </c>
      <c r="AJ12" s="278">
        <f>'Form Sh'!S318</f>
        <v>0</v>
      </c>
      <c r="AK12" s="278">
        <f>'Form Sh'!F318</f>
        <v>0</v>
      </c>
      <c r="AL12" s="278">
        <f>'Form Sh'!H335</f>
        <v>0</v>
      </c>
      <c r="AM12" s="278">
        <f>'Form Sh'!S335</f>
        <v>0</v>
      </c>
      <c r="AN12" s="278">
        <f>'Form Sh'!F335</f>
        <v>0</v>
      </c>
      <c r="AO12" s="278">
        <f>'Form Sh'!H352</f>
        <v>0</v>
      </c>
      <c r="AP12" s="278">
        <f>'Form Sh'!S352</f>
        <v>0</v>
      </c>
      <c r="AQ12" s="278">
        <f>'Form Sh'!F352</f>
        <v>0</v>
      </c>
      <c r="AR12" s="278">
        <f>'Form Sh'!H369</f>
        <v>0</v>
      </c>
      <c r="AS12" s="278">
        <f>'Form Sh'!S369</f>
        <v>0</v>
      </c>
      <c r="AT12" s="278">
        <f>'Form Sh'!F369</f>
        <v>0</v>
      </c>
      <c r="AU12" s="278">
        <f>'Form Sh'!H386</f>
        <v>0</v>
      </c>
      <c r="AV12" s="278">
        <f>'Form Sh'!S386</f>
        <v>0</v>
      </c>
      <c r="AW12" s="278">
        <f>'Form Sh'!F386</f>
        <v>0</v>
      </c>
    </row>
    <row r="13" spans="1:49" ht="30" customHeight="1" x14ac:dyDescent="0.25">
      <c r="A13" s="10">
        <v>8</v>
      </c>
      <c r="B13" s="52" t="s">
        <v>217</v>
      </c>
      <c r="C13" s="162" t="s">
        <v>390</v>
      </c>
      <c r="D13" s="203" t="s">
        <v>62</v>
      </c>
      <c r="E13" s="324">
        <f>IFERROR(92.5-(50*E10+630*(E9+9*E12))/E11,0)</f>
        <v>0</v>
      </c>
      <c r="F13" s="324">
        <f t="shared" ref="F13:AW13" si="0">IFERROR(92.5-(50*F10+630*(F9+9*F12))/F11,0)</f>
        <v>0</v>
      </c>
      <c r="G13" s="324">
        <f t="shared" si="0"/>
        <v>0</v>
      </c>
      <c r="H13" s="324">
        <f t="shared" si="0"/>
        <v>0</v>
      </c>
      <c r="I13" s="324">
        <f t="shared" si="0"/>
        <v>0</v>
      </c>
      <c r="J13" s="324">
        <f t="shared" si="0"/>
        <v>0</v>
      </c>
      <c r="K13" s="324">
        <f t="shared" si="0"/>
        <v>0</v>
      </c>
      <c r="L13" s="324">
        <f t="shared" si="0"/>
        <v>0</v>
      </c>
      <c r="M13" s="324">
        <f t="shared" si="0"/>
        <v>0</v>
      </c>
      <c r="N13" s="324">
        <f t="shared" si="0"/>
        <v>0</v>
      </c>
      <c r="O13" s="324">
        <f t="shared" si="0"/>
        <v>0</v>
      </c>
      <c r="P13" s="324">
        <f t="shared" si="0"/>
        <v>0</v>
      </c>
      <c r="Q13" s="324">
        <f t="shared" si="0"/>
        <v>0</v>
      </c>
      <c r="R13" s="324">
        <f t="shared" si="0"/>
        <v>0</v>
      </c>
      <c r="S13" s="324">
        <f t="shared" si="0"/>
        <v>0</v>
      </c>
      <c r="T13" s="324">
        <f t="shared" si="0"/>
        <v>0</v>
      </c>
      <c r="U13" s="324">
        <f t="shared" si="0"/>
        <v>0</v>
      </c>
      <c r="V13" s="324">
        <f t="shared" si="0"/>
        <v>0</v>
      </c>
      <c r="W13" s="324">
        <f t="shared" si="0"/>
        <v>0</v>
      </c>
      <c r="X13" s="324">
        <f t="shared" si="0"/>
        <v>0</v>
      </c>
      <c r="Y13" s="324">
        <f t="shared" si="0"/>
        <v>0</v>
      </c>
      <c r="Z13" s="324">
        <f t="shared" si="0"/>
        <v>0</v>
      </c>
      <c r="AA13" s="324">
        <f t="shared" si="0"/>
        <v>0</v>
      </c>
      <c r="AB13" s="324">
        <f t="shared" si="0"/>
        <v>0</v>
      </c>
      <c r="AC13" s="324">
        <f t="shared" si="0"/>
        <v>0</v>
      </c>
      <c r="AD13" s="324">
        <f t="shared" si="0"/>
        <v>0</v>
      </c>
      <c r="AE13" s="324">
        <f t="shared" si="0"/>
        <v>0</v>
      </c>
      <c r="AF13" s="324">
        <f t="shared" si="0"/>
        <v>0</v>
      </c>
      <c r="AG13" s="324">
        <f t="shared" si="0"/>
        <v>0</v>
      </c>
      <c r="AH13" s="324">
        <f t="shared" si="0"/>
        <v>0</v>
      </c>
      <c r="AI13" s="324">
        <f t="shared" si="0"/>
        <v>0</v>
      </c>
      <c r="AJ13" s="324">
        <f t="shared" si="0"/>
        <v>0</v>
      </c>
      <c r="AK13" s="324">
        <f t="shared" si="0"/>
        <v>0</v>
      </c>
      <c r="AL13" s="324">
        <f t="shared" si="0"/>
        <v>0</v>
      </c>
      <c r="AM13" s="324">
        <f t="shared" si="0"/>
        <v>0</v>
      </c>
      <c r="AN13" s="324">
        <f t="shared" si="0"/>
        <v>0</v>
      </c>
      <c r="AO13" s="324">
        <f t="shared" si="0"/>
        <v>0</v>
      </c>
      <c r="AP13" s="324">
        <f t="shared" si="0"/>
        <v>0</v>
      </c>
      <c r="AQ13" s="324">
        <f t="shared" si="0"/>
        <v>0</v>
      </c>
      <c r="AR13" s="324">
        <f t="shared" si="0"/>
        <v>0</v>
      </c>
      <c r="AS13" s="324">
        <f t="shared" si="0"/>
        <v>0</v>
      </c>
      <c r="AT13" s="324">
        <f t="shared" si="0"/>
        <v>0</v>
      </c>
      <c r="AU13" s="324">
        <f t="shared" si="0"/>
        <v>0</v>
      </c>
      <c r="AV13" s="324">
        <f t="shared" si="0"/>
        <v>0</v>
      </c>
      <c r="AW13" s="324">
        <f t="shared" si="0"/>
        <v>0</v>
      </c>
    </row>
    <row r="14" spans="1:49" s="19" customFormat="1" ht="30" x14ac:dyDescent="0.25">
      <c r="A14" s="10">
        <v>9</v>
      </c>
      <c r="B14" s="80" t="s">
        <v>153</v>
      </c>
      <c r="C14" s="162" t="s">
        <v>704</v>
      </c>
      <c r="D14" s="203" t="s">
        <v>62</v>
      </c>
      <c r="E14" s="203">
        <f>G14</f>
        <v>0</v>
      </c>
      <c r="F14" s="203">
        <f>G14</f>
        <v>0</v>
      </c>
      <c r="G14" s="428">
        <f>IF('Form Sh'!F18=0,'Form Sh'!I18,'Form Sh'!F18)</f>
        <v>0</v>
      </c>
      <c r="H14" s="203">
        <f>J14</f>
        <v>0</v>
      </c>
      <c r="I14" s="203">
        <f>J14</f>
        <v>0</v>
      </c>
      <c r="J14" s="203">
        <f>IF('Form Sh'!F19=0,'Form Sh'!I19,'Form Sh'!F19)</f>
        <v>0</v>
      </c>
      <c r="K14" s="203">
        <f>M14</f>
        <v>0</v>
      </c>
      <c r="L14" s="203">
        <f>M14</f>
        <v>0</v>
      </c>
      <c r="M14" s="203">
        <f>IF('Form Sh'!F20=0,'Form Sh'!I20,'Form Sh'!F20)</f>
        <v>0</v>
      </c>
      <c r="N14" s="204">
        <f>P14</f>
        <v>0</v>
      </c>
      <c r="O14" s="204">
        <f>P14</f>
        <v>0</v>
      </c>
      <c r="P14" s="229">
        <f>IF('Form Sh'!F21=0,'Form Sh'!I21,'Form Sh'!F21)</f>
        <v>0</v>
      </c>
      <c r="Q14" s="229">
        <f>S14</f>
        <v>0</v>
      </c>
      <c r="R14" s="229">
        <f>S14</f>
        <v>0</v>
      </c>
      <c r="S14" s="229">
        <f>IF('Form Sh'!F22=0,'Form Sh'!I22,'Form Sh'!F22)</f>
        <v>0</v>
      </c>
      <c r="T14" s="229">
        <f>V14</f>
        <v>0</v>
      </c>
      <c r="U14" s="229">
        <f>V14</f>
        <v>0</v>
      </c>
      <c r="V14" s="229">
        <f>IF('Form Sh'!F23=0,'Form Sh'!I23,'Form Sh'!F23)</f>
        <v>0</v>
      </c>
      <c r="W14" s="229">
        <f>Y14</f>
        <v>0</v>
      </c>
      <c r="X14" s="229">
        <f>Y14</f>
        <v>0</v>
      </c>
      <c r="Y14" s="229">
        <f>IF('Form Sh'!F24=0,'Form Sh'!I24,'Form Sh'!F24)</f>
        <v>0</v>
      </c>
      <c r="Z14" s="229">
        <f>AB14</f>
        <v>0</v>
      </c>
      <c r="AA14" s="229">
        <f>AB14</f>
        <v>0</v>
      </c>
      <c r="AB14" s="229">
        <f>IF('Form Sh'!F25=0,'Form Sh'!I25,'Form Sh'!F25)</f>
        <v>0</v>
      </c>
      <c r="AC14" s="229">
        <f>AE14</f>
        <v>0</v>
      </c>
      <c r="AD14" s="229">
        <f>AE14</f>
        <v>0</v>
      </c>
      <c r="AE14" s="229">
        <f>IF('Form Sh'!F26=0,'Form Sh'!I26,'Form Sh'!F26)</f>
        <v>0</v>
      </c>
      <c r="AF14" s="229">
        <f>AH14</f>
        <v>0</v>
      </c>
      <c r="AG14" s="229">
        <f>AH14</f>
        <v>0</v>
      </c>
      <c r="AH14" s="229">
        <f>IF('Form Sh'!F27=0,'Form Sh'!I27,'Form Sh'!F27)</f>
        <v>0</v>
      </c>
      <c r="AI14" s="229">
        <f>AK14</f>
        <v>0</v>
      </c>
      <c r="AJ14" s="229">
        <f>AK14</f>
        <v>0</v>
      </c>
      <c r="AK14" s="229">
        <f>IF('Form Sh'!F28=0,'Form Sh'!I28,'Form Sh'!F28)</f>
        <v>0</v>
      </c>
      <c r="AL14" s="229">
        <f>AN14</f>
        <v>0</v>
      </c>
      <c r="AM14" s="229">
        <f>AN14</f>
        <v>0</v>
      </c>
      <c r="AN14" s="229">
        <f>IF('Form Sh'!F29=0,'Form Sh'!I29,'Form Sh'!F29)</f>
        <v>0</v>
      </c>
      <c r="AO14" s="229">
        <f>AQ14</f>
        <v>0</v>
      </c>
      <c r="AP14" s="229">
        <f>AQ14</f>
        <v>0</v>
      </c>
      <c r="AQ14" s="229">
        <f>IF('Form Sh'!F30=0,'Form Sh'!I30,'Form Sh'!F30)</f>
        <v>0</v>
      </c>
      <c r="AR14" s="229">
        <f>AT14</f>
        <v>0</v>
      </c>
      <c r="AS14" s="229">
        <f>AT14</f>
        <v>0</v>
      </c>
      <c r="AT14" s="229">
        <f>IF('Form Sh'!F31=0,'Form Sh'!I31,'Form Sh'!F31)</f>
        <v>0</v>
      </c>
      <c r="AU14" s="229">
        <f>AW14</f>
        <v>0</v>
      </c>
      <c r="AV14" s="229">
        <f>AW14</f>
        <v>0</v>
      </c>
      <c r="AW14" s="229">
        <f>IF('Form Sh'!F32=0,'Form Sh'!I32,'Form Sh'!F32)</f>
        <v>0</v>
      </c>
    </row>
    <row r="15" spans="1:49" s="19" customFormat="1" x14ac:dyDescent="0.25">
      <c r="A15" s="10"/>
      <c r="B15" s="80"/>
      <c r="C15" s="162"/>
      <c r="D15" s="203"/>
      <c r="E15" s="203"/>
      <c r="F15" s="324"/>
      <c r="G15" s="324"/>
      <c r="H15" s="324"/>
      <c r="I15" s="324"/>
      <c r="J15" s="324"/>
      <c r="K15" s="324"/>
      <c r="L15" s="324"/>
      <c r="M15" s="324"/>
      <c r="N15" s="203"/>
      <c r="O15" s="203"/>
      <c r="P15" s="206"/>
      <c r="Q15" s="229"/>
      <c r="R15" s="229"/>
      <c r="S15" s="206"/>
      <c r="T15" s="229"/>
      <c r="U15" s="229"/>
      <c r="V15" s="206"/>
      <c r="W15" s="229"/>
      <c r="X15" s="229"/>
      <c r="Y15" s="206"/>
      <c r="Z15" s="229"/>
      <c r="AA15" s="229"/>
      <c r="AB15" s="206"/>
      <c r="AC15" s="229"/>
      <c r="AD15" s="229"/>
      <c r="AE15" s="206"/>
      <c r="AF15" s="229"/>
      <c r="AG15" s="229"/>
      <c r="AH15" s="206"/>
      <c r="AI15" s="229"/>
      <c r="AJ15" s="229"/>
      <c r="AK15" s="206"/>
      <c r="AL15" s="229"/>
      <c r="AM15" s="229"/>
      <c r="AN15" s="206"/>
      <c r="AO15" s="229"/>
      <c r="AP15" s="229"/>
      <c r="AQ15" s="206"/>
      <c r="AR15" s="229"/>
      <c r="AS15" s="229"/>
      <c r="AT15" s="206"/>
      <c r="AU15" s="229"/>
      <c r="AV15" s="229"/>
      <c r="AW15" s="206"/>
    </row>
    <row r="16" spans="1:49" ht="45" x14ac:dyDescent="0.25">
      <c r="A16" s="175">
        <v>10</v>
      </c>
      <c r="B16" s="340" t="s">
        <v>388</v>
      </c>
      <c r="C16" s="162" t="s">
        <v>712</v>
      </c>
      <c r="D16" s="341" t="s">
        <v>62</v>
      </c>
      <c r="E16" s="342">
        <f>IFERROR((G13-E13)*100/G13,0)</f>
        <v>0</v>
      </c>
      <c r="F16" s="342">
        <f>IFERROR((G13-F13)*100/G13,0)</f>
        <v>0</v>
      </c>
      <c r="G16" s="280"/>
      <c r="H16" s="342">
        <f>IFERROR((J13-H13)*100/J13,0)</f>
        <v>0</v>
      </c>
      <c r="I16" s="342">
        <f>IFERROR((J13-I13)*100/J13,0)</f>
        <v>0</v>
      </c>
      <c r="J16" s="280"/>
      <c r="K16" s="342">
        <f>IFERROR((M13-K13)*100/M13,0)</f>
        <v>0</v>
      </c>
      <c r="L16" s="342">
        <f>IFERROR((M13-L13)*100/M13,0)</f>
        <v>0</v>
      </c>
      <c r="M16" s="280"/>
      <c r="N16" s="342">
        <f>IFERROR((P13-N13)*100/P13,0)</f>
        <v>0</v>
      </c>
      <c r="O16" s="342">
        <f>IFERROR((P13-O13)*100/P13,0)</f>
        <v>0</v>
      </c>
      <c r="P16" s="342"/>
      <c r="Q16" s="342">
        <f>IFERROR((S13-Q13)*100/S13,0)</f>
        <v>0</v>
      </c>
      <c r="R16" s="342">
        <f>IFERROR((S13-R13)*100/S13,0)</f>
        <v>0</v>
      </c>
      <c r="S16" s="342"/>
      <c r="T16" s="342">
        <f>IFERROR((V13-T13)*100/V13,0)</f>
        <v>0</v>
      </c>
      <c r="U16" s="342">
        <f>IFERROR((V13-U13)*100/V13,0)</f>
        <v>0</v>
      </c>
      <c r="V16" s="342"/>
      <c r="W16" s="342">
        <f>IFERROR((Y13-W13)*100/Y13,0)</f>
        <v>0</v>
      </c>
      <c r="X16" s="342">
        <f>IFERROR((Y13-X13)*100/Y13,0)</f>
        <v>0</v>
      </c>
      <c r="Y16" s="342"/>
      <c r="Z16" s="342">
        <f>IFERROR((AB13-Z13)*100/AB13,0)</f>
        <v>0</v>
      </c>
      <c r="AA16" s="342">
        <f>IFERROR((AB13-AA13)*100/AB13,0)</f>
        <v>0</v>
      </c>
      <c r="AB16" s="342"/>
      <c r="AC16" s="342">
        <f>IFERROR((AE13-AC13)*100/AE13,0)</f>
        <v>0</v>
      </c>
      <c r="AD16" s="342">
        <f>IFERROR((AE13-AD13)*100/AE13,0)</f>
        <v>0</v>
      </c>
      <c r="AE16" s="342"/>
      <c r="AF16" s="342">
        <f>IFERROR((AH13-AF13)*100/AH13,0)</f>
        <v>0</v>
      </c>
      <c r="AG16" s="342">
        <f>IFERROR((AH13-AG13)*100/AH13,0)</f>
        <v>0</v>
      </c>
      <c r="AH16" s="342"/>
      <c r="AI16" s="342">
        <f>IFERROR((AK13-AI13)*100/AK13,0)</f>
        <v>0</v>
      </c>
      <c r="AJ16" s="342">
        <f>IFERROR((AK13-AJ13)*100/AK13,0)</f>
        <v>0</v>
      </c>
      <c r="AK16" s="342"/>
      <c r="AL16" s="342">
        <f>IFERROR((AN13-AL13)*100/AN13,0)</f>
        <v>0</v>
      </c>
      <c r="AM16" s="342">
        <f>IFERROR((AN13-AM13)*100/AN13,0)</f>
        <v>0</v>
      </c>
      <c r="AN16" s="342"/>
      <c r="AO16" s="342">
        <f>IFERROR((AQ13-AO13)*100/AQ13,0)</f>
        <v>0</v>
      </c>
      <c r="AP16" s="342">
        <f>IFERROR((AQ13-AP13)*100/AQ13,0)</f>
        <v>0</v>
      </c>
      <c r="AQ16" s="342"/>
      <c r="AR16" s="342">
        <f>IFERROR((AT13-AR13)*100/AT13,0)</f>
        <v>0</v>
      </c>
      <c r="AS16" s="342">
        <f>IFERROR((AT13-AS13)*100/AT13,0)</f>
        <v>0</v>
      </c>
      <c r="AT16" s="342"/>
      <c r="AU16" s="342">
        <f>IFERROR((AW13-AU13)*100/AW13,0)</f>
        <v>0</v>
      </c>
      <c r="AV16" s="342">
        <f>IFERROR((AW13-AV13)*100/AW13,0)</f>
        <v>0</v>
      </c>
      <c r="AW16" s="342"/>
    </row>
    <row r="17" spans="1:49" ht="29.45" customHeight="1" x14ac:dyDescent="0.25">
      <c r="A17" s="175">
        <v>11</v>
      </c>
      <c r="B17" s="340" t="s">
        <v>174</v>
      </c>
      <c r="C17" s="162" t="s">
        <v>711</v>
      </c>
      <c r="D17" s="341" t="s">
        <v>62</v>
      </c>
      <c r="E17" s="342">
        <f>G14*E16/100</f>
        <v>0</v>
      </c>
      <c r="F17" s="342">
        <f>G14*F16/100</f>
        <v>0</v>
      </c>
      <c r="G17" s="280"/>
      <c r="H17" s="342">
        <f>J14*H16/100</f>
        <v>0</v>
      </c>
      <c r="I17" s="342">
        <f>J14*I16/100</f>
        <v>0</v>
      </c>
      <c r="J17" s="280"/>
      <c r="K17" s="342">
        <f>M14*K16/100</f>
        <v>0</v>
      </c>
      <c r="L17" s="342">
        <f>M14*L16/100</f>
        <v>0</v>
      </c>
      <c r="M17" s="280"/>
      <c r="N17" s="342">
        <f>P14*N16/100</f>
        <v>0</v>
      </c>
      <c r="O17" s="342">
        <f>P14*O16/100</f>
        <v>0</v>
      </c>
      <c r="P17" s="342"/>
      <c r="Q17" s="342">
        <f>S14*Q16/100</f>
        <v>0</v>
      </c>
      <c r="R17" s="342">
        <f>S14*R16/100</f>
        <v>0</v>
      </c>
      <c r="S17" s="342"/>
      <c r="T17" s="342">
        <f>V14*T16/100</f>
        <v>0</v>
      </c>
      <c r="U17" s="342">
        <f>V14*U16/100</f>
        <v>0</v>
      </c>
      <c r="V17" s="342"/>
      <c r="W17" s="342">
        <f>Y14*W16/100</f>
        <v>0</v>
      </c>
      <c r="X17" s="342">
        <f>Y14*X16/100</f>
        <v>0</v>
      </c>
      <c r="Y17" s="342"/>
      <c r="Z17" s="342">
        <f>AB14*Z16/100</f>
        <v>0</v>
      </c>
      <c r="AA17" s="342">
        <f>AB14*AA16/100</f>
        <v>0</v>
      </c>
      <c r="AB17" s="342"/>
      <c r="AC17" s="342">
        <f>AE14*AC16/100</f>
        <v>0</v>
      </c>
      <c r="AD17" s="342">
        <f>AE14*AD16/100</f>
        <v>0</v>
      </c>
      <c r="AE17" s="342"/>
      <c r="AF17" s="342">
        <f>AH14*AF16/100</f>
        <v>0</v>
      </c>
      <c r="AG17" s="342">
        <f>AH14*AG16/100</f>
        <v>0</v>
      </c>
      <c r="AH17" s="342"/>
      <c r="AI17" s="342">
        <f>AK14*AI16/100</f>
        <v>0</v>
      </c>
      <c r="AJ17" s="342">
        <f>AK14*AJ16/100</f>
        <v>0</v>
      </c>
      <c r="AK17" s="342"/>
      <c r="AL17" s="342">
        <f>AN14*AL16/100</f>
        <v>0</v>
      </c>
      <c r="AM17" s="342">
        <f>AN14*AM16/100</f>
        <v>0</v>
      </c>
      <c r="AN17" s="342"/>
      <c r="AO17" s="342">
        <f>AQ14*AO16/100</f>
        <v>0</v>
      </c>
      <c r="AP17" s="342">
        <f>AQ14*AP16/100</f>
        <v>0</v>
      </c>
      <c r="AQ17" s="342"/>
      <c r="AR17" s="342">
        <f>AT14*AR16/100</f>
        <v>0</v>
      </c>
      <c r="AS17" s="342">
        <f>AT14*AS16/100</f>
        <v>0</v>
      </c>
      <c r="AT17" s="342"/>
      <c r="AU17" s="342">
        <f>AW14*AU16/100</f>
        <v>0</v>
      </c>
      <c r="AV17" s="342">
        <f>AW14*AV16/100</f>
        <v>0</v>
      </c>
      <c r="AW17" s="342"/>
    </row>
    <row r="18" spans="1:49" ht="30" x14ac:dyDescent="0.25">
      <c r="A18" s="175">
        <v>12</v>
      </c>
      <c r="B18" s="340" t="s">
        <v>764</v>
      </c>
      <c r="C18" s="162" t="s">
        <v>713</v>
      </c>
      <c r="D18" s="341" t="s">
        <v>62</v>
      </c>
      <c r="E18" s="343">
        <f>IFERROR(G14-E17,0)</f>
        <v>0</v>
      </c>
      <c r="F18" s="343">
        <f>IFERROR(F14-F17,0)</f>
        <v>0</v>
      </c>
      <c r="G18" s="280"/>
      <c r="H18" s="343">
        <f>IFERROR(J14-H17,0)</f>
        <v>0</v>
      </c>
      <c r="I18" s="343">
        <f>IFERROR(I14-I17,0)</f>
        <v>0</v>
      </c>
      <c r="J18" s="280"/>
      <c r="K18" s="343">
        <f>IFERROR(M14-K17,0)</f>
        <v>0</v>
      </c>
      <c r="L18" s="343">
        <f>IFERROR(L14-L17,0)</f>
        <v>0</v>
      </c>
      <c r="M18" s="280"/>
      <c r="N18" s="343">
        <f>IFERROR(P14-N17,0)</f>
        <v>0</v>
      </c>
      <c r="O18" s="343">
        <f>IFERROR(O14-O17,0)</f>
        <v>0</v>
      </c>
      <c r="P18" s="343"/>
      <c r="Q18" s="343">
        <f>IFERROR(S14-Q17,0)</f>
        <v>0</v>
      </c>
      <c r="R18" s="343">
        <f>IFERROR(R14-R17,0)</f>
        <v>0</v>
      </c>
      <c r="S18" s="343"/>
      <c r="T18" s="343">
        <f>IFERROR(V14-T17,0)</f>
        <v>0</v>
      </c>
      <c r="U18" s="343">
        <f>IFERROR(U14-U17,0)</f>
        <v>0</v>
      </c>
      <c r="V18" s="343"/>
      <c r="W18" s="343">
        <f>IFERROR(Y14-W17,0)</f>
        <v>0</v>
      </c>
      <c r="X18" s="343">
        <f>IFERROR(X14-X17,0)</f>
        <v>0</v>
      </c>
      <c r="Y18" s="343"/>
      <c r="Z18" s="343">
        <f>IFERROR(AB14-Z17,0)</f>
        <v>0</v>
      </c>
      <c r="AA18" s="343">
        <f>IFERROR(AA14-AA17,0)</f>
        <v>0</v>
      </c>
      <c r="AB18" s="343"/>
      <c r="AC18" s="343">
        <f>IFERROR(AE14-AC17,0)</f>
        <v>0</v>
      </c>
      <c r="AD18" s="343">
        <f>IFERROR(AD14-AD17,0)</f>
        <v>0</v>
      </c>
      <c r="AE18" s="343"/>
      <c r="AF18" s="343">
        <f>IFERROR(AH14-AF17,0)</f>
        <v>0</v>
      </c>
      <c r="AG18" s="343">
        <f>IFERROR(AG14-AG17,0)</f>
        <v>0</v>
      </c>
      <c r="AH18" s="343"/>
      <c r="AI18" s="343">
        <f>IFERROR(AK14-AI17,0)</f>
        <v>0</v>
      </c>
      <c r="AJ18" s="343">
        <f>IFERROR(AJ14-AJ17,0)</f>
        <v>0</v>
      </c>
      <c r="AK18" s="343"/>
      <c r="AL18" s="343">
        <f>IFERROR(AN14-AL17,0)</f>
        <v>0</v>
      </c>
      <c r="AM18" s="343">
        <f>IFERROR(AM14-AM17,0)</f>
        <v>0</v>
      </c>
      <c r="AN18" s="343"/>
      <c r="AO18" s="343">
        <f>IFERROR(AQ14-AO17,0)</f>
        <v>0</v>
      </c>
      <c r="AP18" s="343">
        <f>IFERROR(AP14-AP17,0)</f>
        <v>0</v>
      </c>
      <c r="AQ18" s="343"/>
      <c r="AR18" s="343">
        <f>IFERROR(AT14-AR17,0)</f>
        <v>0</v>
      </c>
      <c r="AS18" s="343">
        <f>IFERROR(AS14-AS17,0)</f>
        <v>0</v>
      </c>
      <c r="AT18" s="343"/>
      <c r="AU18" s="343">
        <f>IFERROR(AW14-AU17,0)</f>
        <v>0</v>
      </c>
      <c r="AV18" s="343">
        <f>IFERROR(AV14-AV17,0)</f>
        <v>0</v>
      </c>
      <c r="AW18" s="343"/>
    </row>
    <row r="19" spans="1:49" s="19" customFormat="1" ht="30.6" customHeight="1" x14ac:dyDescent="0.25">
      <c r="A19" s="175">
        <v>13</v>
      </c>
      <c r="B19" s="340" t="s">
        <v>387</v>
      </c>
      <c r="C19" s="162" t="s">
        <v>705</v>
      </c>
      <c r="D19" s="341" t="s">
        <v>62</v>
      </c>
      <c r="E19" s="618">
        <f>F18-E18</f>
        <v>0</v>
      </c>
      <c r="F19" s="618"/>
      <c r="G19" s="618"/>
      <c r="H19" s="618">
        <f>I18-H18</f>
        <v>0</v>
      </c>
      <c r="I19" s="618"/>
      <c r="J19" s="618"/>
      <c r="K19" s="618">
        <f>L18-K18</f>
        <v>0</v>
      </c>
      <c r="L19" s="618"/>
      <c r="M19" s="618"/>
      <c r="N19" s="618">
        <f>O18-N18</f>
        <v>0</v>
      </c>
      <c r="O19" s="618"/>
      <c r="P19" s="618"/>
      <c r="Q19" s="618">
        <f>R18-Q18</f>
        <v>0</v>
      </c>
      <c r="R19" s="618"/>
      <c r="S19" s="618"/>
      <c r="T19" s="618">
        <f>U18-T18</f>
        <v>0</v>
      </c>
      <c r="U19" s="618"/>
      <c r="V19" s="618"/>
      <c r="W19" s="618">
        <f>X18-W18</f>
        <v>0</v>
      </c>
      <c r="X19" s="618"/>
      <c r="Y19" s="618"/>
      <c r="Z19" s="618">
        <f>AA18-Z18</f>
        <v>0</v>
      </c>
      <c r="AA19" s="618"/>
      <c r="AB19" s="618"/>
      <c r="AC19" s="618">
        <f>AD18-AC18</f>
        <v>0</v>
      </c>
      <c r="AD19" s="618"/>
      <c r="AE19" s="618"/>
      <c r="AF19" s="618">
        <f>AG18-AF18</f>
        <v>0</v>
      </c>
      <c r="AG19" s="618"/>
      <c r="AH19" s="618"/>
      <c r="AI19" s="618">
        <f>AJ18-AI18</f>
        <v>0</v>
      </c>
      <c r="AJ19" s="618"/>
      <c r="AK19" s="618"/>
      <c r="AL19" s="618">
        <f>AM18-AL18</f>
        <v>0</v>
      </c>
      <c r="AM19" s="618"/>
      <c r="AN19" s="618"/>
      <c r="AO19" s="618">
        <f>AP18-AO18</f>
        <v>0</v>
      </c>
      <c r="AP19" s="618"/>
      <c r="AQ19" s="618"/>
      <c r="AR19" s="618">
        <f>AS18-AR18</f>
        <v>0</v>
      </c>
      <c r="AS19" s="618"/>
      <c r="AT19" s="618"/>
      <c r="AU19" s="618">
        <f>AV18-AU18</f>
        <v>0</v>
      </c>
      <c r="AV19" s="618"/>
      <c r="AW19" s="618"/>
    </row>
    <row r="20" spans="1:49" x14ac:dyDescent="0.25">
      <c r="A20" s="175">
        <v>14</v>
      </c>
      <c r="B20" s="340" t="s">
        <v>1038</v>
      </c>
      <c r="C20" s="162" t="s">
        <v>1033</v>
      </c>
      <c r="D20" s="341" t="s">
        <v>108</v>
      </c>
      <c r="E20" s="618">
        <f>IFERROR((G7*100/E18),0)</f>
        <v>0</v>
      </c>
      <c r="F20" s="618"/>
      <c r="G20" s="618"/>
      <c r="H20" s="618">
        <f>IFERROR((J7*100/H18),0)</f>
        <v>0</v>
      </c>
      <c r="I20" s="618"/>
      <c r="J20" s="618"/>
      <c r="K20" s="618">
        <f>IFERROR((M7*100/K18),0)</f>
        <v>0</v>
      </c>
      <c r="L20" s="618"/>
      <c r="M20" s="618"/>
      <c r="N20" s="618">
        <f>IFERROR((P7*100/N18),0)</f>
        <v>0</v>
      </c>
      <c r="O20" s="618"/>
      <c r="P20" s="618"/>
      <c r="Q20" s="618">
        <f>IFERROR((S7*100/Q18),0)</f>
        <v>0</v>
      </c>
      <c r="R20" s="618"/>
      <c r="S20" s="618"/>
      <c r="T20" s="618">
        <f>IFERROR((V7*100/T18),0)</f>
        <v>0</v>
      </c>
      <c r="U20" s="618"/>
      <c r="V20" s="618"/>
      <c r="W20" s="618">
        <f>IFERROR((Y7*100/W18),0)</f>
        <v>0</v>
      </c>
      <c r="X20" s="618"/>
      <c r="Y20" s="618"/>
      <c r="Z20" s="618">
        <f>IFERROR((AB7*100/Z18),0)</f>
        <v>0</v>
      </c>
      <c r="AA20" s="618"/>
      <c r="AB20" s="618"/>
      <c r="AC20" s="618">
        <f>IFERROR((AE7*100/AC18),0)</f>
        <v>0</v>
      </c>
      <c r="AD20" s="618"/>
      <c r="AE20" s="618"/>
      <c r="AF20" s="618">
        <f>IFERROR((AH7*100/AF18),0)</f>
        <v>0</v>
      </c>
      <c r="AG20" s="618"/>
      <c r="AH20" s="618"/>
      <c r="AI20" s="618">
        <f>IFERROR((AK7*100/AI18),0)</f>
        <v>0</v>
      </c>
      <c r="AJ20" s="618"/>
      <c r="AK20" s="618"/>
      <c r="AL20" s="618">
        <f>IFERROR((AN7*100/AL18),0)</f>
        <v>0</v>
      </c>
      <c r="AM20" s="618"/>
      <c r="AN20" s="618"/>
      <c r="AO20" s="618">
        <f>IFERROR((AQ7*100/AO18),0)</f>
        <v>0</v>
      </c>
      <c r="AP20" s="618"/>
      <c r="AQ20" s="618"/>
      <c r="AR20" s="618">
        <f>IFERROR((AT7*100/AR18),0)</f>
        <v>0</v>
      </c>
      <c r="AS20" s="618"/>
      <c r="AT20" s="618"/>
      <c r="AU20" s="618">
        <f>IFERROR((AW7*100/AU18),0)</f>
        <v>0</v>
      </c>
      <c r="AV20" s="618"/>
      <c r="AW20" s="618"/>
    </row>
    <row r="21" spans="1:49" ht="30" x14ac:dyDescent="0.25">
      <c r="A21" s="175">
        <v>15</v>
      </c>
      <c r="B21" s="340" t="s">
        <v>759</v>
      </c>
      <c r="C21" s="162" t="s">
        <v>1032</v>
      </c>
      <c r="D21" s="341" t="s">
        <v>108</v>
      </c>
      <c r="E21" s="618">
        <f>IF(E8=0,0,IF(E19&lt;0,0,E20-IFERROR((G7*100/F18),0)))</f>
        <v>0</v>
      </c>
      <c r="F21" s="618"/>
      <c r="G21" s="618"/>
      <c r="H21" s="618">
        <f>IF(H8=0,0,IF(H19&lt;0,0,H20-IFERROR((J7*100/I18),0)))</f>
        <v>0</v>
      </c>
      <c r="I21" s="618"/>
      <c r="J21" s="618"/>
      <c r="K21" s="618">
        <f>IF(K8=0,0,IF(K19&lt;0,0,K20-IFERROR((M7*100/L18),0)))</f>
        <v>0</v>
      </c>
      <c r="L21" s="618"/>
      <c r="M21" s="618"/>
      <c r="N21" s="618">
        <f>IF(N8=0,0,IF(N19&lt;0,0,N20-IFERROR((P7*100/O18),0)))</f>
        <v>0</v>
      </c>
      <c r="O21" s="618"/>
      <c r="P21" s="618"/>
      <c r="Q21" s="618">
        <f>IF(Q8=0,0,IF(Q19&lt;0,0,Q20-IFERROR((S7*100/R18),0)))</f>
        <v>0</v>
      </c>
      <c r="R21" s="618"/>
      <c r="S21" s="618"/>
      <c r="T21" s="618">
        <f>IF(T8=0,0,IF(T19&lt;0,0,T20-IFERROR((V7*100/U18),0)))</f>
        <v>0</v>
      </c>
      <c r="U21" s="618"/>
      <c r="V21" s="618"/>
      <c r="W21" s="618">
        <f>IF(W8=0,0,IF(W19&lt;0,0,W20-IFERROR((Y7*100/X18),0)))</f>
        <v>0</v>
      </c>
      <c r="X21" s="618"/>
      <c r="Y21" s="618"/>
      <c r="Z21" s="618">
        <f>IF(Z8=0,0,IF(Z19&lt;0,0,Z20-IFERROR((AB7*100/AA18),0)))</f>
        <v>0</v>
      </c>
      <c r="AA21" s="618"/>
      <c r="AB21" s="618"/>
      <c r="AC21" s="618">
        <f>IF(AC8=0,0,IF(AC19&lt;0,0,AC20-IFERROR((AE7*100/AD18),0)))</f>
        <v>0</v>
      </c>
      <c r="AD21" s="618"/>
      <c r="AE21" s="618"/>
      <c r="AF21" s="618">
        <f>IF(AF8=0,0,IF(AF19&lt;0,0,AF20-IFERROR((AH7*100/AG18),0)))</f>
        <v>0</v>
      </c>
      <c r="AG21" s="618"/>
      <c r="AH21" s="618"/>
      <c r="AI21" s="618">
        <f>IF(AI8=0,0,IF(AI19&lt;0,0,AI20-IFERROR((AK7*100/AJ18),0)))</f>
        <v>0</v>
      </c>
      <c r="AJ21" s="618"/>
      <c r="AK21" s="618"/>
      <c r="AL21" s="618">
        <f>IF(AL8=0,0,IF(AL19&lt;0,0,AL20-IFERROR((AN7*100/AM18),0)))</f>
        <v>0</v>
      </c>
      <c r="AM21" s="618"/>
      <c r="AN21" s="618"/>
      <c r="AO21" s="618">
        <f>IF(AO8=0,0,IF(AO19&lt;0,0,AO20-IFERROR((AQ7*100/AP18),0)))</f>
        <v>0</v>
      </c>
      <c r="AP21" s="618"/>
      <c r="AQ21" s="618"/>
      <c r="AR21" s="618">
        <f>IF(AR8=0,0,IF(AR19&lt;0,0,AR20-IFERROR((AT7*100/AS18),0)))</f>
        <v>0</v>
      </c>
      <c r="AS21" s="618"/>
      <c r="AT21" s="618"/>
      <c r="AU21" s="618">
        <f>IF(AU8=0,0,IF(AU19&lt;0,0,AU20-IFERROR((AW7*100/AV18),0)))</f>
        <v>0</v>
      </c>
      <c r="AV21" s="618"/>
      <c r="AW21" s="618"/>
    </row>
    <row r="22" spans="1:49" s="33" customFormat="1" ht="30" x14ac:dyDescent="0.25">
      <c r="A22" s="344">
        <v>16</v>
      </c>
      <c r="B22" s="345" t="s">
        <v>454</v>
      </c>
      <c r="C22" s="171" t="s">
        <v>706</v>
      </c>
      <c r="D22" s="346" t="s">
        <v>108</v>
      </c>
      <c r="E22" s="627">
        <f>IF(AND(E3="Yes", F3="Yes"),IFERROR((E21*F8+H21*I8+K21*L8+N21*O8+Q21*R8+T21*U8+W21*X8+Z21*AA8+AC21*AD8+AF21*AG8+AI21*AJ8+AL21*AM8+AO21*AP8+AR21*AS8+AU21*AV8)/(F8+I8+L8+O8+R8+U8+X8+AA8+AD8+AG8+AJ8+AM8+AP8+AS8+AV8),0),0)</f>
        <v>0</v>
      </c>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U22" s="627"/>
      <c r="AV22" s="627"/>
      <c r="AW22" s="627"/>
    </row>
    <row r="23" spans="1:49" ht="30" x14ac:dyDescent="0.25">
      <c r="A23" s="175">
        <v>17</v>
      </c>
      <c r="B23" s="340" t="s">
        <v>308</v>
      </c>
      <c r="C23" s="162" t="s">
        <v>707</v>
      </c>
      <c r="D23" s="341" t="s">
        <v>62</v>
      </c>
      <c r="E23" s="618">
        <f>IFERROR(IF(E19&lt;=0,F14,G14-E19),0)</f>
        <v>0</v>
      </c>
      <c r="F23" s="618"/>
      <c r="G23" s="618"/>
      <c r="H23" s="618">
        <f>IFERROR(IF(H19&lt;=0,I14,J14-H19),0)</f>
        <v>0</v>
      </c>
      <c r="I23" s="618"/>
      <c r="J23" s="618"/>
      <c r="K23" s="618">
        <f>IFERROR(IF(K19&lt;=0,L14,M14-K19),0)</f>
        <v>0</v>
      </c>
      <c r="L23" s="618"/>
      <c r="M23" s="618"/>
      <c r="N23" s="618">
        <f>IFERROR(IF(N19&lt;=0,O14,P14-N19),0)</f>
        <v>0</v>
      </c>
      <c r="O23" s="618"/>
      <c r="P23" s="618"/>
      <c r="Q23" s="618">
        <f>IFERROR(IF(Q19&lt;=0,R14,S14-Q19),0)</f>
        <v>0</v>
      </c>
      <c r="R23" s="618"/>
      <c r="S23" s="618"/>
      <c r="T23" s="618">
        <f>IFERROR(IF(T19&lt;=0,U14,V14-T19),0)</f>
        <v>0</v>
      </c>
      <c r="U23" s="618"/>
      <c r="V23" s="618"/>
      <c r="W23" s="618">
        <f>IFERROR(IF(W19&lt;=0,X14,Y14-W19),0)</f>
        <v>0</v>
      </c>
      <c r="X23" s="618"/>
      <c r="Y23" s="618"/>
      <c r="Z23" s="618">
        <f>IFERROR(IF(Z19&lt;=0,AA14,AB14-Z19),0)</f>
        <v>0</v>
      </c>
      <c r="AA23" s="618"/>
      <c r="AB23" s="618"/>
      <c r="AC23" s="618">
        <f>IFERROR(IF(AC19&lt;=0,AD14,AE14-AC19),0)</f>
        <v>0</v>
      </c>
      <c r="AD23" s="618"/>
      <c r="AE23" s="618"/>
      <c r="AF23" s="618">
        <f>IFERROR(IF(AF19&lt;=0,AG14,AH14-AF19),0)</f>
        <v>0</v>
      </c>
      <c r="AG23" s="618"/>
      <c r="AH23" s="618"/>
      <c r="AI23" s="618">
        <f>IFERROR(IF(AI19&lt;=0,AJ14,AK14-AI19),0)</f>
        <v>0</v>
      </c>
      <c r="AJ23" s="618"/>
      <c r="AK23" s="618"/>
      <c r="AL23" s="618">
        <f>IFERROR(IF(AL19&lt;=0,AM14,AN14-AL19),0)</f>
        <v>0</v>
      </c>
      <c r="AM23" s="618"/>
      <c r="AN23" s="618"/>
      <c r="AO23" s="618">
        <f>IFERROR(IF(AO19&lt;=0,AP14,AQ14-AO19),0)</f>
        <v>0</v>
      </c>
      <c r="AP23" s="618"/>
      <c r="AQ23" s="618"/>
      <c r="AR23" s="618">
        <f>IFERROR(IF(AR19&lt;=0,AS14,AT14-AR19),0)</f>
        <v>0</v>
      </c>
      <c r="AS23" s="618"/>
      <c r="AT23" s="618"/>
      <c r="AU23" s="618">
        <f>IFERROR(IF(AU19&lt;=0,AV14,AW14-AU19),0)</f>
        <v>0</v>
      </c>
      <c r="AV23" s="618"/>
      <c r="AW23" s="618"/>
    </row>
    <row r="24" spans="1:49" s="33" customFormat="1" ht="30" x14ac:dyDescent="0.25">
      <c r="A24" s="175">
        <v>18</v>
      </c>
      <c r="B24" s="347" t="s">
        <v>192</v>
      </c>
      <c r="C24" s="172" t="s">
        <v>708</v>
      </c>
      <c r="D24" s="348" t="s">
        <v>62</v>
      </c>
      <c r="E24" s="626">
        <f>IFERROR((E23*G6+H23*J6+K23*M6+N23*P6+Q23*S6+T23*V6+W23*Y6+Z23*AB6+AC23*AE6+AF23*AH6+AI23*AK6+AL23*AN6+AO23*AQ6+AR23*AT6+AU23*AW6)/(G6+J6+M6+P6+S6+V6+Y6+AB6+AE6+AH6+AK6+AN6+AQ6+AT6+AW6),0)</f>
        <v>0</v>
      </c>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626"/>
      <c r="AL24" s="626"/>
      <c r="AM24" s="626"/>
      <c r="AN24" s="626"/>
      <c r="AO24" s="626"/>
      <c r="AP24" s="626"/>
      <c r="AQ24" s="626"/>
      <c r="AR24" s="626"/>
      <c r="AS24" s="626"/>
      <c r="AT24" s="626"/>
      <c r="AU24" s="626"/>
      <c r="AV24" s="626"/>
      <c r="AW24" s="626"/>
    </row>
    <row r="25" spans="1:49" x14ac:dyDescent="0.25">
      <c r="A25" s="175">
        <v>19</v>
      </c>
      <c r="B25" s="15" t="s">
        <v>1034</v>
      </c>
      <c r="C25" s="161"/>
      <c r="D25" s="341" t="s">
        <v>108</v>
      </c>
      <c r="E25" s="349">
        <f>IF(OR('Summary Sheet'!$D$3="Gas Turbine (Open Cycle)",'Summary Sheet'!$D$3="Combined Cycle Gas Turbine (CCGT)"),IFERROR(860*100/E14,0),IFERROR(E7*100/E14,0))</f>
        <v>0</v>
      </c>
      <c r="F25" s="349">
        <f>IF(OR('Summary Sheet'!$D$3="Gas Turbine (Open Cycle)",'Summary Sheet'!$D$3="Combined Cycle Gas Turbine (CCGT)"),IFERROR(860*100/F14,0),IFERROR(F7*100/F14,0))</f>
        <v>0</v>
      </c>
      <c r="G25" s="349">
        <f>IF(OR('Summary Sheet'!$D$3="Gas Turbine (Open Cycle)",'Summary Sheet'!$D$3="Combined Cycle Gas Turbine (CCGT)"),IFERROR(860*100/G14,0),IFERROR(G7*100/G14,0))</f>
        <v>0</v>
      </c>
      <c r="H25" s="349">
        <f>IF(OR('Summary Sheet'!$D$3="Gas Turbine (Open Cycle)",'Summary Sheet'!$D$3="Combined Cycle Gas Turbine (CCGT)"),IFERROR(860*100/H14,0),IFERROR(H7*100/H14,0))</f>
        <v>0</v>
      </c>
      <c r="I25" s="349">
        <f>IF(OR('Summary Sheet'!$D$3="Gas Turbine (Open Cycle)",'Summary Sheet'!$D$3="Combined Cycle Gas Turbine (CCGT)"),IFERROR(860*100/I14,0),IFERROR(I7*100/I14,0))</f>
        <v>0</v>
      </c>
      <c r="J25" s="349">
        <f>IF(OR('Summary Sheet'!$D$3="Gas Turbine (Open Cycle)",'Summary Sheet'!$D$3="Combined Cycle Gas Turbine (CCGT)"),IFERROR(860*100/J14,0),IFERROR(J7*100/J14,0))</f>
        <v>0</v>
      </c>
      <c r="K25" s="349">
        <f>IF(OR('Summary Sheet'!$D$3="Gas Turbine (Open Cycle)",'Summary Sheet'!$D$3="Combined Cycle Gas Turbine (CCGT)"),IFERROR(860*100/K14,0),IFERROR(K7*100/K14,0))</f>
        <v>0</v>
      </c>
      <c r="L25" s="349">
        <f>IF(OR('Summary Sheet'!$D$3="Gas Turbine (Open Cycle)",'Summary Sheet'!$D$3="Combined Cycle Gas Turbine (CCGT)"),IFERROR(860*100/L14,0),IFERROR(L7*100/L14,0))</f>
        <v>0</v>
      </c>
      <c r="M25" s="349">
        <f>IF(OR('Summary Sheet'!$D$3="Gas Turbine (Open Cycle)",'Summary Sheet'!$D$3="Combined Cycle Gas Turbine (CCGT)"),IFERROR(860*100/M14,0),IFERROR(M7*100/M14,0))</f>
        <v>0</v>
      </c>
      <c r="N25" s="349">
        <f>IF(OR('Summary Sheet'!$D$3="Gas Turbine (Open Cycle)",'Summary Sheet'!$D$3="Combined Cycle Gas Turbine (CCGT)"),IFERROR(860*100/N14,0),IFERROR(N7*100/N14,0))</f>
        <v>0</v>
      </c>
      <c r="O25" s="349">
        <f>IF(OR('Summary Sheet'!$D$3="Gas Turbine (Open Cycle)",'Summary Sheet'!$D$3="Combined Cycle Gas Turbine (CCGT)"),IFERROR(860*100/O14,0),IFERROR(O7*100/O14,0))</f>
        <v>0</v>
      </c>
      <c r="P25" s="349">
        <f>IF(OR('Summary Sheet'!$D$3="Gas Turbine (Open Cycle)",'Summary Sheet'!$D$3="Combined Cycle Gas Turbine (CCGT)"),IFERROR(860*100/P14,0),IFERROR(P7*100/P14,0))</f>
        <v>0</v>
      </c>
      <c r="Q25" s="349">
        <f>IF(OR('Summary Sheet'!$D$3="Gas Turbine (Open Cycle)",'Summary Sheet'!$D$3="Combined Cycle Gas Turbine (CCGT)"),IFERROR(860*100/Q14,0),IFERROR(Q7*100/Q14,0))</f>
        <v>0</v>
      </c>
      <c r="R25" s="349">
        <f>IF(OR('Summary Sheet'!$D$3="Gas Turbine (Open Cycle)",'Summary Sheet'!$D$3="Combined Cycle Gas Turbine (CCGT)"),IFERROR(860*100/R14,0),IFERROR(R7*100/R14,0))</f>
        <v>0</v>
      </c>
      <c r="S25" s="349">
        <f>IF(OR('Summary Sheet'!$D$3="Gas Turbine (Open Cycle)",'Summary Sheet'!$D$3="Combined Cycle Gas Turbine (CCGT)"),IFERROR(860*100/S14,0),IFERROR(S7*100/S14,0))</f>
        <v>0</v>
      </c>
      <c r="T25" s="349">
        <f>IF(OR('Summary Sheet'!$D$3="Gas Turbine (Open Cycle)",'Summary Sheet'!$D$3="Combined Cycle Gas Turbine (CCGT)"),IFERROR(860*100/T14,0),IFERROR(T7*100/T14,0))</f>
        <v>0</v>
      </c>
      <c r="U25" s="349">
        <f>IF(OR('Summary Sheet'!$D$3="Gas Turbine (Open Cycle)",'Summary Sheet'!$D$3="Combined Cycle Gas Turbine (CCGT)"),IFERROR(860*100/U14,0),IFERROR(U7*100/U14,0))</f>
        <v>0</v>
      </c>
      <c r="V25" s="349">
        <f>IF(OR('Summary Sheet'!$D$3="Gas Turbine (Open Cycle)",'Summary Sheet'!$D$3="Combined Cycle Gas Turbine (CCGT)"),IFERROR(860*100/V14,0),IFERROR(V7*100/V14,0))</f>
        <v>0</v>
      </c>
      <c r="W25" s="349">
        <f>IF(OR('Summary Sheet'!$D$3="Gas Turbine (Open Cycle)",'Summary Sheet'!$D$3="Combined Cycle Gas Turbine (CCGT)"),IFERROR(860*100/W14,0),IFERROR(W7*100/W14,0))</f>
        <v>0</v>
      </c>
      <c r="X25" s="349">
        <f>IF(OR('Summary Sheet'!$D$3="Gas Turbine (Open Cycle)",'Summary Sheet'!$D$3="Combined Cycle Gas Turbine (CCGT)"),IFERROR(860*100/X14,0),IFERROR(X7*100/X14,0))</f>
        <v>0</v>
      </c>
      <c r="Y25" s="349">
        <f>IF(OR('Summary Sheet'!$D$3="Gas Turbine (Open Cycle)",'Summary Sheet'!$D$3="Combined Cycle Gas Turbine (CCGT)"),IFERROR(860*100/Y14,0),IFERROR(Y7*100/Y14,0))</f>
        <v>0</v>
      </c>
      <c r="Z25" s="349">
        <f>IF(OR('Summary Sheet'!$D$3="Gas Turbine (Open Cycle)",'Summary Sheet'!$D$3="Combined Cycle Gas Turbine (CCGT)"),IFERROR(860*100/Z14,0),IFERROR(Z7*100/Z14,0))</f>
        <v>0</v>
      </c>
      <c r="AA25" s="349">
        <f>IF(OR('Summary Sheet'!$D$3="Gas Turbine (Open Cycle)",'Summary Sheet'!$D$3="Combined Cycle Gas Turbine (CCGT)"),IFERROR(860*100/AA14,0),IFERROR(AA7*100/AA14,0))</f>
        <v>0</v>
      </c>
      <c r="AB25" s="349">
        <f>IF(OR('Summary Sheet'!$D$3="Gas Turbine (Open Cycle)",'Summary Sheet'!$D$3="Combined Cycle Gas Turbine (CCGT)"),IFERROR(860*100/AB14,0),IFERROR(AB7*100/AB14,0))</f>
        <v>0</v>
      </c>
      <c r="AC25" s="349">
        <f>IF(OR('Summary Sheet'!$D$3="Gas Turbine (Open Cycle)",'Summary Sheet'!$D$3="Combined Cycle Gas Turbine (CCGT)"),IFERROR(860*100/AC14,0),IFERROR(AC7*100/AC14,0))</f>
        <v>0</v>
      </c>
      <c r="AD25" s="349">
        <f>IF(OR('Summary Sheet'!$D$3="Gas Turbine (Open Cycle)",'Summary Sheet'!$D$3="Combined Cycle Gas Turbine (CCGT)"),IFERROR(860*100/AD14,0),IFERROR(AD7*100/AD14,0))</f>
        <v>0</v>
      </c>
      <c r="AE25" s="349">
        <f>IF(OR('Summary Sheet'!$D$3="Gas Turbine (Open Cycle)",'Summary Sheet'!$D$3="Combined Cycle Gas Turbine (CCGT)"),IFERROR(860*100/AE14,0),IFERROR(AE7*100/AE14,0))</f>
        <v>0</v>
      </c>
      <c r="AF25" s="349">
        <f>IF(OR('Summary Sheet'!$D$3="Gas Turbine (Open Cycle)",'Summary Sheet'!$D$3="Combined Cycle Gas Turbine (CCGT)"),IFERROR(860*100/AF14,0),IFERROR(AF7*100/AF14,0))</f>
        <v>0</v>
      </c>
      <c r="AG25" s="349">
        <f>IF(OR('Summary Sheet'!$D$3="Gas Turbine (Open Cycle)",'Summary Sheet'!$D$3="Combined Cycle Gas Turbine (CCGT)"),IFERROR(860*100/AG14,0),IFERROR(AG7*100/AG14,0))</f>
        <v>0</v>
      </c>
      <c r="AH25" s="349">
        <f>IF(OR('Summary Sheet'!$D$3="Gas Turbine (Open Cycle)",'Summary Sheet'!$D$3="Combined Cycle Gas Turbine (CCGT)"),IFERROR(860*100/AH14,0),IFERROR(AH7*100/AH14,0))</f>
        <v>0</v>
      </c>
      <c r="AI25" s="349">
        <f>IF(OR('Summary Sheet'!$D$3="Gas Turbine (Open Cycle)",'Summary Sheet'!$D$3="Combined Cycle Gas Turbine (CCGT)"),IFERROR(860*100/AI14,0),IFERROR(AI7*100/AI14,0))</f>
        <v>0</v>
      </c>
      <c r="AJ25" s="349">
        <f>IF(OR('Summary Sheet'!$D$3="Gas Turbine (Open Cycle)",'Summary Sheet'!$D$3="Combined Cycle Gas Turbine (CCGT)"),IFERROR(860*100/AJ14,0),IFERROR(AJ7*100/AJ14,0))</f>
        <v>0</v>
      </c>
      <c r="AK25" s="349">
        <f>IF(OR('Summary Sheet'!$D$3="Gas Turbine (Open Cycle)",'Summary Sheet'!$D$3="Combined Cycle Gas Turbine (CCGT)"),IFERROR(860*100/AK14,0),IFERROR(AK7*100/AK14,0))</f>
        <v>0</v>
      </c>
      <c r="AL25" s="349">
        <f>IF(OR('Summary Sheet'!$D$3="Gas Turbine (Open Cycle)",'Summary Sheet'!$D$3="Combined Cycle Gas Turbine (CCGT)"),IFERROR(860*100/AL14,0),IFERROR(AL7*100/AL14,0))</f>
        <v>0</v>
      </c>
      <c r="AM25" s="349">
        <f>IF(OR('Summary Sheet'!$D$3="Gas Turbine (Open Cycle)",'Summary Sheet'!$D$3="Combined Cycle Gas Turbine (CCGT)"),IFERROR(860*100/AM14,0),IFERROR(AM7*100/AM14,0))</f>
        <v>0</v>
      </c>
      <c r="AN25" s="349">
        <f>IF(OR('Summary Sheet'!$D$3="Gas Turbine (Open Cycle)",'Summary Sheet'!$D$3="Combined Cycle Gas Turbine (CCGT)"),IFERROR(860*100/AN14,0),IFERROR(AN7*100/AN14,0))</f>
        <v>0</v>
      </c>
      <c r="AO25" s="349">
        <f>IF(OR('Summary Sheet'!$D$3="Gas Turbine (Open Cycle)",'Summary Sheet'!$D$3="Combined Cycle Gas Turbine (CCGT)"),IFERROR(860*100/AO14,0),IFERROR(AO7*100/AO14,0))</f>
        <v>0</v>
      </c>
      <c r="AP25" s="349">
        <f>IF(OR('Summary Sheet'!$D$3="Gas Turbine (Open Cycle)",'Summary Sheet'!$D$3="Combined Cycle Gas Turbine (CCGT)"),IFERROR(860*100/AP14,0),IFERROR(AP7*100/AP14,0))</f>
        <v>0</v>
      </c>
      <c r="AQ25" s="349">
        <f>IF(OR('Summary Sheet'!$D$3="Gas Turbine (Open Cycle)",'Summary Sheet'!$D$3="Combined Cycle Gas Turbine (CCGT)"),IFERROR(860*100/AQ14,0),IFERROR(AQ7*100/AQ14,0))</f>
        <v>0</v>
      </c>
      <c r="AR25" s="349">
        <f>IF(OR('Summary Sheet'!$D$3="Gas Turbine (Open Cycle)",'Summary Sheet'!$D$3="Combined Cycle Gas Turbine (CCGT)"),IFERROR(860*100/AR14,0),IFERROR(AR7*100/AR14,0))</f>
        <v>0</v>
      </c>
      <c r="AS25" s="349">
        <f>IF(OR('Summary Sheet'!$D$3="Gas Turbine (Open Cycle)",'Summary Sheet'!$D$3="Combined Cycle Gas Turbine (CCGT)"),IFERROR(860*100/AS14,0),IFERROR(AS7*100/AS14,0))</f>
        <v>0</v>
      </c>
      <c r="AT25" s="349">
        <f>IF(OR('Summary Sheet'!$D$3="Gas Turbine (Open Cycle)",'Summary Sheet'!$D$3="Combined Cycle Gas Turbine (CCGT)"),IFERROR(860*100/AT14,0),IFERROR(AT7*100/AT14,0))</f>
        <v>0</v>
      </c>
      <c r="AU25" s="349">
        <f>IF(OR('Summary Sheet'!$D$3="Gas Turbine (Open Cycle)",'Summary Sheet'!$D$3="Combined Cycle Gas Turbine (CCGT)"),IFERROR(860*100/AU14,0),IFERROR(AU7*100/AU14,0))</f>
        <v>0</v>
      </c>
      <c r="AV25" s="349">
        <f>IF(OR('Summary Sheet'!$D$3="Gas Turbine (Open Cycle)",'Summary Sheet'!$D$3="Combined Cycle Gas Turbine (CCGT)"),IFERROR(860*100/AV14,0),IFERROR(AV7*100/AV14,0))</f>
        <v>0</v>
      </c>
      <c r="AW25" s="349">
        <f>IF(OR('Summary Sheet'!$D$3="Gas Turbine (Open Cycle)",'Summary Sheet'!$D$3="Combined Cycle Gas Turbine (CCGT)"),IFERROR(860*100/AW14,0),IFERROR(AW7*100/AW14,0))</f>
        <v>0</v>
      </c>
    </row>
    <row r="26" spans="1:49" x14ac:dyDescent="0.25">
      <c r="A26" s="175">
        <v>20</v>
      </c>
      <c r="B26" s="15" t="s">
        <v>1035</v>
      </c>
      <c r="C26" s="161"/>
      <c r="D26" s="341" t="s">
        <v>108</v>
      </c>
      <c r="E26" s="350">
        <f>IFERROR((E25*E6+H6*H25+K25*K6+N6*N25+Q25*Q6+T6*T25+W25*W6+Z6*Z25+AC25*AC6+AF6*AF25+AI25*AI6+AL25*AL6+AO25*AO6+AR25*AR6+AU25*AU6)/(E6+H6+K6+N6+Q6+T6+W6+Z6+AC6+AF6+AI6+AL6+AO6+AR6+AU6),0)</f>
        <v>0</v>
      </c>
      <c r="F26" s="350">
        <f>IFERROR((F25*F6+I6*I25+L25*L6+O6*O25+R25*R6+U6*U25+X25*X6+AA6*AA25+AD25*AD6+AG6*AG25+AJ25*AJ6+AM25*AM6+AP25*AP6+AS25*AS6+AV25*AV6)/(F6+I6+L6+O6+R6+U6+X6+AA6+AD6+AG6+AJ6+AM6+AP6+AS6+AV6),0)</f>
        <v>0</v>
      </c>
      <c r="G26" s="350">
        <f>IFERROR((G25*G6+J6*J25+M25*M6+P6*P25+S25*S6+V6*V25+Y25*Y6+AB6*AB25+AE25*AE6+AH6*AH25+AK25*AK6+AN25*AN6+AQ25*AQ6+AT25*AT6+AW25*AW6)/(G6+J6+M6+P6+S6+V6+Y6+AB6+AE6+AH6+AK6+AN6+AQ6+AT6+AW6),0)</f>
        <v>0</v>
      </c>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row>
    <row r="27" spans="1:49" x14ac:dyDescent="0.25">
      <c r="A27" s="175">
        <v>21</v>
      </c>
      <c r="B27" s="15" t="s">
        <v>1036</v>
      </c>
      <c r="C27" s="161"/>
      <c r="D27" s="351" t="s">
        <v>62</v>
      </c>
      <c r="E27" s="350">
        <f>IFERROR((E14*E6+H14*H6+K14*K6+N14*N6+Q14*Q6+T14*T6+W14*W6+Z14*Z6+AC14*AC6+AF14*AF6+AI14*AI6+AL14*AL6+AO14*AO6+AR14*AR6+AU14*AU6)/(E6+H6+K6+N6+Q6+T6+W6+Z6+AC6+AF6+AI6+AL6+AO6+AR6+AU6),0)</f>
        <v>0</v>
      </c>
      <c r="F27" s="350">
        <f>IFERROR((F14*F6+I14*I6+L14*L6+O14*O6+R14*R6+U14*U6+X14*X6+AA14*AA6+AD14*AD6+AG14*AG6+AJ14*AJ6+AM14*AM6+AP14*AP6+AS14*AS6+AV14*AV6)/(F6+I6+L6+O6+R6+U6+X6+AA6+AD6+AG6+AJ6+AM6+AP6+AS6+AV6),0)</f>
        <v>0</v>
      </c>
      <c r="G27" s="350">
        <f>IFERROR((G14*G6+J14*J6+M14*M6+P14*P6+S14*S6+V14*V6+Y14*Y6+AB14*AB6+AE14*AE6+AH14*AH6+AK14*AK6+AN14*AN6+AQ14*AQ6+AT14*AT6+AW14*AW6)/(G6+J6+M6+P6+S6+V6+Y6+AB6+AE6+AH6+AK6+AN6+AQ6+AT6+AW6),0)</f>
        <v>0</v>
      </c>
      <c r="H27" s="352"/>
      <c r="I27" s="351"/>
      <c r="J27" s="351"/>
      <c r="K27" s="351"/>
      <c r="L27" s="351"/>
      <c r="M27" s="351"/>
      <c r="N27" s="352"/>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row>
    <row r="28" spans="1:49" x14ac:dyDescent="0.25">
      <c r="H28" s="73"/>
      <c r="N28" s="73"/>
    </row>
  </sheetData>
  <sheetProtection algorithmName="SHA-512" hashValue="Q4CvWQSXdgNrmA3HAP6KrASjRmbzJYhvZY62lV/qkQLUhOkNQXC3/On389xQTQQ/q5QfpKxcxmAcsYknnckb0Q==" saltValue="5+nFO2cgY2sjGSL3mtOc6g==" spinCount="100000" sheet="1" objects="1" scenarios="1"/>
  <mergeCells count="86">
    <mergeCell ref="E2:AW2"/>
    <mergeCell ref="A1:AW1"/>
    <mergeCell ref="E24:AW24"/>
    <mergeCell ref="AU4:AW4"/>
    <mergeCell ref="AU19:AW19"/>
    <mergeCell ref="AU20:AW20"/>
    <mergeCell ref="AU21:AW21"/>
    <mergeCell ref="AU23:AW23"/>
    <mergeCell ref="E22:AW22"/>
    <mergeCell ref="AR4:AT4"/>
    <mergeCell ref="AR19:AT19"/>
    <mergeCell ref="AR20:AT20"/>
    <mergeCell ref="AR21:AT21"/>
    <mergeCell ref="AR23:AT23"/>
    <mergeCell ref="AO4:AQ4"/>
    <mergeCell ref="AO19:AQ19"/>
    <mergeCell ref="AO20:AQ20"/>
    <mergeCell ref="AO21:AQ21"/>
    <mergeCell ref="AO23:AQ23"/>
    <mergeCell ref="AL4:AN4"/>
    <mergeCell ref="AL19:AN19"/>
    <mergeCell ref="AL20:AN20"/>
    <mergeCell ref="AL21:AN21"/>
    <mergeCell ref="AL23:AN23"/>
    <mergeCell ref="AI4:AK4"/>
    <mergeCell ref="AI19:AK19"/>
    <mergeCell ref="AI20:AK20"/>
    <mergeCell ref="AI21:AK21"/>
    <mergeCell ref="AI23:AK23"/>
    <mergeCell ref="H23:J23"/>
    <mergeCell ref="K23:M23"/>
    <mergeCell ref="AC23:AE23"/>
    <mergeCell ref="AF23:AH23"/>
    <mergeCell ref="N23:P23"/>
    <mergeCell ref="Q23:S23"/>
    <mergeCell ref="T23:V23"/>
    <mergeCell ref="W23:Y23"/>
    <mergeCell ref="Z23:AB23"/>
    <mergeCell ref="AC21:AE21"/>
    <mergeCell ref="AF21:AH21"/>
    <mergeCell ref="N21:P21"/>
    <mergeCell ref="Q21:S21"/>
    <mergeCell ref="T21:V21"/>
    <mergeCell ref="W21:Y21"/>
    <mergeCell ref="Z21:AB21"/>
    <mergeCell ref="Q4:S4"/>
    <mergeCell ref="T4:V4"/>
    <mergeCell ref="W4:Y4"/>
    <mergeCell ref="AF19:AH19"/>
    <mergeCell ref="A4:A5"/>
    <mergeCell ref="Z4:AB4"/>
    <mergeCell ref="AC4:AE4"/>
    <mergeCell ref="AF4:AH4"/>
    <mergeCell ref="K19:M19"/>
    <mergeCell ref="A2:D2"/>
    <mergeCell ref="E19:G19"/>
    <mergeCell ref="E20:G20"/>
    <mergeCell ref="E21:G21"/>
    <mergeCell ref="H19:J19"/>
    <mergeCell ref="H20:J20"/>
    <mergeCell ref="H21:J21"/>
    <mergeCell ref="A3:D3"/>
    <mergeCell ref="H3:AW3"/>
    <mergeCell ref="B4:B5"/>
    <mergeCell ref="C4:C5"/>
    <mergeCell ref="D4:D5"/>
    <mergeCell ref="E4:G4"/>
    <mergeCell ref="H4:J4"/>
    <mergeCell ref="K4:M4"/>
    <mergeCell ref="N4:P4"/>
    <mergeCell ref="K21:M21"/>
    <mergeCell ref="E23:G23"/>
    <mergeCell ref="N19:P19"/>
    <mergeCell ref="N20:P20"/>
    <mergeCell ref="AF20:AH20"/>
    <mergeCell ref="AC19:AE19"/>
    <mergeCell ref="Q19:S19"/>
    <mergeCell ref="T19:V19"/>
    <mergeCell ref="W19:Y19"/>
    <mergeCell ref="Z19:AB19"/>
    <mergeCell ref="Q20:S20"/>
    <mergeCell ref="T20:V20"/>
    <mergeCell ref="W20:Y20"/>
    <mergeCell ref="Z20:AB20"/>
    <mergeCell ref="AC20:AE20"/>
    <mergeCell ref="K20:M20"/>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2143-77A3-40FF-895C-B9EDC6F5DCF0}">
  <dimension ref="A1:Y81"/>
  <sheetViews>
    <sheetView topLeftCell="A36" zoomScale="80" zoomScaleNormal="80" workbookViewId="0">
      <selection activeCell="J41" sqref="J41"/>
    </sheetView>
  </sheetViews>
  <sheetFormatPr defaultRowHeight="18.75" x14ac:dyDescent="0.3"/>
  <cols>
    <col min="1" max="2" width="9.140625" style="414"/>
    <col min="3" max="3" width="17.5703125" style="414" customWidth="1"/>
    <col min="4" max="4" width="15.28515625" style="414" customWidth="1"/>
    <col min="5" max="5" width="13.7109375" style="414" customWidth="1"/>
    <col min="6" max="6" width="9.140625" style="414" customWidth="1"/>
    <col min="7" max="7" width="18.28515625" style="414" customWidth="1"/>
    <col min="8" max="8" width="10.85546875" style="414" customWidth="1"/>
    <col min="9" max="9" width="19.7109375" style="414" customWidth="1"/>
    <col min="10" max="10" width="15.5703125" style="414" customWidth="1"/>
    <col min="11" max="11" width="9.140625" style="414"/>
    <col min="12" max="12" width="11.42578125" style="414" customWidth="1"/>
    <col min="13" max="14" width="9.140625" style="414"/>
    <col min="15" max="15" width="12.140625" style="414" customWidth="1"/>
    <col min="16" max="16" width="11.85546875" style="414" customWidth="1"/>
    <col min="17" max="25" width="9.140625" style="414"/>
    <col min="26" max="16384" width="9.140625" style="425"/>
  </cols>
  <sheetData>
    <row r="1" spans="1:25" x14ac:dyDescent="0.3">
      <c r="A1" s="645" t="s">
        <v>1090</v>
      </c>
      <c r="B1" s="645"/>
      <c r="C1" s="645"/>
      <c r="D1" s="645"/>
      <c r="E1" s="645"/>
      <c r="F1" s="645"/>
      <c r="G1" s="645"/>
      <c r="H1" s="645"/>
      <c r="I1" s="645"/>
      <c r="J1" s="645"/>
      <c r="K1" s="645"/>
      <c r="L1" s="645"/>
      <c r="M1" s="645"/>
      <c r="N1" s="645"/>
      <c r="O1" s="645"/>
      <c r="P1" s="645"/>
      <c r="Q1" s="645"/>
      <c r="R1" s="645"/>
      <c r="S1" s="645"/>
      <c r="T1" s="645"/>
      <c r="U1" s="645"/>
      <c r="V1" s="645"/>
      <c r="W1" s="645"/>
      <c r="X1" s="645"/>
      <c r="Y1" s="645"/>
    </row>
    <row r="2" spans="1:25" ht="32.25" customHeight="1" x14ac:dyDescent="0.3">
      <c r="A2" s="646" t="s">
        <v>156</v>
      </c>
      <c r="B2" s="646"/>
      <c r="C2" s="646"/>
      <c r="D2" s="646"/>
      <c r="E2" s="647" t="str">
        <f>'General Information'!C4</f>
        <v>NTPC - Ramagundam</v>
      </c>
      <c r="F2" s="647"/>
      <c r="G2" s="647"/>
      <c r="H2" s="647"/>
      <c r="I2" s="647"/>
      <c r="J2" s="647"/>
      <c r="K2" s="647"/>
      <c r="L2" s="647"/>
      <c r="M2" s="647"/>
      <c r="N2" s="647"/>
      <c r="O2" s="647"/>
      <c r="P2" s="647"/>
      <c r="Q2" s="647"/>
      <c r="R2" s="647"/>
      <c r="S2" s="647"/>
      <c r="T2" s="647"/>
      <c r="U2" s="647"/>
      <c r="V2" s="647"/>
      <c r="W2" s="647"/>
      <c r="X2" s="647"/>
      <c r="Y2" s="647"/>
    </row>
    <row r="3" spans="1:25" ht="15" customHeight="1" x14ac:dyDescent="0.3">
      <c r="A3" s="646" t="s">
        <v>869</v>
      </c>
      <c r="B3" s="646"/>
      <c r="C3" s="646"/>
      <c r="D3" s="646"/>
      <c r="E3" s="415" t="str">
        <f>'Form Sh'!F608</f>
        <v>Yes</v>
      </c>
      <c r="F3" s="415" t="str">
        <f>'Form Sh'!S608</f>
        <v>Yes</v>
      </c>
      <c r="G3" s="648" t="str">
        <f>'General Information'!F3</f>
        <v>PAT-II</v>
      </c>
      <c r="H3" s="648"/>
      <c r="I3" s="648"/>
      <c r="J3" s="648"/>
      <c r="K3" s="648"/>
      <c r="L3" s="648"/>
      <c r="M3" s="648"/>
      <c r="N3" s="648"/>
      <c r="O3" s="648"/>
      <c r="P3" s="648"/>
      <c r="Q3" s="648"/>
      <c r="R3" s="648"/>
      <c r="S3" s="648"/>
      <c r="T3" s="648"/>
      <c r="U3" s="648"/>
      <c r="V3" s="648"/>
      <c r="W3" s="648"/>
      <c r="X3" s="648"/>
      <c r="Y3" s="648"/>
    </row>
    <row r="4" spans="1:25" ht="15" customHeight="1" x14ac:dyDescent="0.3">
      <c r="A4" s="649" t="s">
        <v>1092</v>
      </c>
      <c r="B4" s="649" t="s">
        <v>1091</v>
      </c>
      <c r="C4" s="650" t="s">
        <v>1085</v>
      </c>
      <c r="D4" s="649" t="s">
        <v>1084</v>
      </c>
      <c r="E4" s="649"/>
      <c r="F4" s="649" t="s">
        <v>1088</v>
      </c>
      <c r="G4" s="649"/>
      <c r="H4" s="649"/>
      <c r="I4" s="649"/>
      <c r="J4" s="649" t="s">
        <v>1086</v>
      </c>
      <c r="K4" s="649" t="s">
        <v>1089</v>
      </c>
      <c r="L4" s="649"/>
      <c r="M4" s="649"/>
      <c r="N4" s="649"/>
      <c r="O4" s="649"/>
      <c r="P4" s="649"/>
      <c r="Q4" s="649"/>
      <c r="R4" s="649"/>
      <c r="S4" s="649"/>
      <c r="T4" s="649"/>
      <c r="U4" s="649"/>
      <c r="V4" s="649"/>
      <c r="W4" s="649"/>
      <c r="X4" s="649"/>
      <c r="Y4" s="649"/>
    </row>
    <row r="5" spans="1:25" ht="15" customHeight="1" x14ac:dyDescent="0.3">
      <c r="A5" s="649"/>
      <c r="B5" s="649"/>
      <c r="C5" s="650"/>
      <c r="D5" s="417" t="s">
        <v>301</v>
      </c>
      <c r="E5" s="417" t="s">
        <v>302</v>
      </c>
      <c r="F5" s="417" t="s">
        <v>4</v>
      </c>
      <c r="G5" s="417" t="s">
        <v>12</v>
      </c>
      <c r="H5" s="417" t="s">
        <v>50</v>
      </c>
      <c r="I5" s="649"/>
      <c r="J5" s="649"/>
      <c r="K5" s="417">
        <v>100</v>
      </c>
      <c r="L5" s="417">
        <v>95</v>
      </c>
      <c r="M5" s="417">
        <v>90</v>
      </c>
      <c r="N5" s="417">
        <v>85</v>
      </c>
      <c r="O5" s="417">
        <v>80</v>
      </c>
      <c r="P5" s="417">
        <v>75</v>
      </c>
      <c r="Q5" s="417">
        <v>70</v>
      </c>
      <c r="R5" s="417">
        <v>65</v>
      </c>
      <c r="S5" s="417">
        <v>60</v>
      </c>
      <c r="T5" s="417">
        <v>55</v>
      </c>
      <c r="U5" s="417">
        <v>50</v>
      </c>
      <c r="V5" s="417">
        <v>45</v>
      </c>
      <c r="W5" s="417">
        <v>40</v>
      </c>
      <c r="X5" s="417">
        <v>35</v>
      </c>
      <c r="Y5" s="417">
        <v>30</v>
      </c>
    </row>
    <row r="6" spans="1:25" ht="15" customHeight="1" x14ac:dyDescent="0.3">
      <c r="A6" s="635">
        <v>1</v>
      </c>
      <c r="B6" s="635" t="s">
        <v>1073</v>
      </c>
      <c r="C6" s="635">
        <f>'Form Sh'!E18</f>
        <v>0</v>
      </c>
      <c r="D6" s="635">
        <f>'Form Sh'!I52</f>
        <v>0</v>
      </c>
      <c r="E6" s="636">
        <f>'Form Sh'!Q52</f>
        <v>0</v>
      </c>
      <c r="F6" s="635">
        <f>'Form Sh'!N18</f>
        <v>0</v>
      </c>
      <c r="G6" s="635">
        <f>'Form Sh'!O18</f>
        <v>0</v>
      </c>
      <c r="H6" s="635">
        <f>'Form Sh'!P18</f>
        <v>0</v>
      </c>
      <c r="I6" s="412" t="s">
        <v>1099</v>
      </c>
      <c r="J6" s="412" t="s">
        <v>28</v>
      </c>
      <c r="K6" s="412">
        <f t="shared" ref="K6:Y6" si="0">K5/100*$C$6</f>
        <v>0</v>
      </c>
      <c r="L6" s="412">
        <f t="shared" si="0"/>
        <v>0</v>
      </c>
      <c r="M6" s="412">
        <f t="shared" si="0"/>
        <v>0</v>
      </c>
      <c r="N6" s="412">
        <f t="shared" si="0"/>
        <v>0</v>
      </c>
      <c r="O6" s="412">
        <f t="shared" si="0"/>
        <v>0</v>
      </c>
      <c r="P6" s="412">
        <f t="shared" si="0"/>
        <v>0</v>
      </c>
      <c r="Q6" s="412">
        <f t="shared" si="0"/>
        <v>0</v>
      </c>
      <c r="R6" s="412">
        <f t="shared" si="0"/>
        <v>0</v>
      </c>
      <c r="S6" s="412">
        <f t="shared" si="0"/>
        <v>0</v>
      </c>
      <c r="T6" s="412">
        <f t="shared" si="0"/>
        <v>0</v>
      </c>
      <c r="U6" s="412">
        <f t="shared" si="0"/>
        <v>0</v>
      </c>
      <c r="V6" s="412">
        <f t="shared" si="0"/>
        <v>0</v>
      </c>
      <c r="W6" s="412">
        <f t="shared" si="0"/>
        <v>0</v>
      </c>
      <c r="X6" s="412">
        <f t="shared" si="0"/>
        <v>0</v>
      </c>
      <c r="Y6" s="412">
        <f t="shared" si="0"/>
        <v>0</v>
      </c>
    </row>
    <row r="7" spans="1:25" ht="15" customHeight="1" x14ac:dyDescent="0.3">
      <c r="A7" s="635"/>
      <c r="B7" s="635"/>
      <c r="C7" s="635"/>
      <c r="D7" s="635"/>
      <c r="E7" s="634"/>
      <c r="F7" s="635"/>
      <c r="G7" s="635"/>
      <c r="H7" s="635"/>
      <c r="I7" s="412" t="s">
        <v>1234</v>
      </c>
      <c r="J7" s="412" t="s">
        <v>108</v>
      </c>
      <c r="K7" s="412">
        <f>$F$6*K6^2-$G$6*K6+$H$6</f>
        <v>0</v>
      </c>
      <c r="L7" s="412">
        <f t="shared" ref="L7:Y7" si="1">$F$6*L6^2-$G$6*L6+$H$6</f>
        <v>0</v>
      </c>
      <c r="M7" s="412">
        <f t="shared" si="1"/>
        <v>0</v>
      </c>
      <c r="N7" s="412">
        <f t="shared" si="1"/>
        <v>0</v>
      </c>
      <c r="O7" s="412">
        <f t="shared" si="1"/>
        <v>0</v>
      </c>
      <c r="P7" s="412">
        <f t="shared" si="1"/>
        <v>0</v>
      </c>
      <c r="Q7" s="412">
        <f t="shared" si="1"/>
        <v>0</v>
      </c>
      <c r="R7" s="412">
        <f t="shared" si="1"/>
        <v>0</v>
      </c>
      <c r="S7" s="412">
        <f t="shared" si="1"/>
        <v>0</v>
      </c>
      <c r="T7" s="412">
        <f t="shared" si="1"/>
        <v>0</v>
      </c>
      <c r="U7" s="412">
        <f t="shared" si="1"/>
        <v>0</v>
      </c>
      <c r="V7" s="412">
        <f t="shared" si="1"/>
        <v>0</v>
      </c>
      <c r="W7" s="412">
        <f t="shared" si="1"/>
        <v>0</v>
      </c>
      <c r="X7" s="412">
        <f t="shared" si="1"/>
        <v>0</v>
      </c>
      <c r="Y7" s="412">
        <f t="shared" si="1"/>
        <v>0</v>
      </c>
    </row>
    <row r="8" spans="1:25" ht="15" customHeight="1" x14ac:dyDescent="0.3">
      <c r="A8" s="635">
        <v>2</v>
      </c>
      <c r="B8" s="644" t="s">
        <v>1075</v>
      </c>
      <c r="C8" s="635">
        <f>'Form Sh'!E19</f>
        <v>0</v>
      </c>
      <c r="D8" s="635">
        <f>'Form Sh'!I53</f>
        <v>0</v>
      </c>
      <c r="E8" s="636">
        <f>'Form Sh'!Q53</f>
        <v>0</v>
      </c>
      <c r="F8" s="644">
        <f>'Form Sh'!N19</f>
        <v>0</v>
      </c>
      <c r="G8" s="644">
        <f>'Form Sh'!O19</f>
        <v>0</v>
      </c>
      <c r="H8" s="644">
        <f>'Form Sh'!P19</f>
        <v>0</v>
      </c>
      <c r="I8" s="416" t="s">
        <v>1099</v>
      </c>
      <c r="J8" s="416" t="s">
        <v>28</v>
      </c>
      <c r="K8" s="416">
        <f>K5/100*$C$8</f>
        <v>0</v>
      </c>
      <c r="L8" s="416">
        <f t="shared" ref="L8:Y8" si="2">L5/100*$C$8</f>
        <v>0</v>
      </c>
      <c r="M8" s="416">
        <f t="shared" si="2"/>
        <v>0</v>
      </c>
      <c r="N8" s="416">
        <f t="shared" si="2"/>
        <v>0</v>
      </c>
      <c r="O8" s="416">
        <f t="shared" si="2"/>
        <v>0</v>
      </c>
      <c r="P8" s="416">
        <f t="shared" si="2"/>
        <v>0</v>
      </c>
      <c r="Q8" s="416">
        <f t="shared" si="2"/>
        <v>0</v>
      </c>
      <c r="R8" s="416">
        <f t="shared" si="2"/>
        <v>0</v>
      </c>
      <c r="S8" s="416">
        <f t="shared" si="2"/>
        <v>0</v>
      </c>
      <c r="T8" s="416">
        <f t="shared" si="2"/>
        <v>0</v>
      </c>
      <c r="U8" s="416">
        <f t="shared" si="2"/>
        <v>0</v>
      </c>
      <c r="V8" s="416">
        <f t="shared" si="2"/>
        <v>0</v>
      </c>
      <c r="W8" s="416">
        <f t="shared" si="2"/>
        <v>0</v>
      </c>
      <c r="X8" s="416">
        <f t="shared" si="2"/>
        <v>0</v>
      </c>
      <c r="Y8" s="416">
        <f t="shared" si="2"/>
        <v>0</v>
      </c>
    </row>
    <row r="9" spans="1:25" ht="15" customHeight="1" x14ac:dyDescent="0.3">
      <c r="A9" s="635"/>
      <c r="B9" s="644"/>
      <c r="C9" s="635"/>
      <c r="D9" s="635"/>
      <c r="E9" s="634"/>
      <c r="F9" s="644"/>
      <c r="G9" s="644"/>
      <c r="H9" s="644"/>
      <c r="I9" s="416" t="s">
        <v>1234</v>
      </c>
      <c r="J9" s="416" t="s">
        <v>108</v>
      </c>
      <c r="K9" s="416">
        <f>$F$8*K8^2-$G$8*K8+$H$8</f>
        <v>0</v>
      </c>
      <c r="L9" s="416">
        <f t="shared" ref="L9:Y9" si="3">$F$8*L8^2-$G$8*L8+$H$8</f>
        <v>0</v>
      </c>
      <c r="M9" s="416">
        <f t="shared" si="3"/>
        <v>0</v>
      </c>
      <c r="N9" s="416">
        <f t="shared" si="3"/>
        <v>0</v>
      </c>
      <c r="O9" s="416">
        <f t="shared" si="3"/>
        <v>0</v>
      </c>
      <c r="P9" s="416">
        <f t="shared" si="3"/>
        <v>0</v>
      </c>
      <c r="Q9" s="416">
        <f t="shared" si="3"/>
        <v>0</v>
      </c>
      <c r="R9" s="416">
        <f t="shared" si="3"/>
        <v>0</v>
      </c>
      <c r="S9" s="416">
        <f t="shared" si="3"/>
        <v>0</v>
      </c>
      <c r="T9" s="416">
        <f t="shared" si="3"/>
        <v>0</v>
      </c>
      <c r="U9" s="416">
        <f t="shared" si="3"/>
        <v>0</v>
      </c>
      <c r="V9" s="416">
        <f t="shared" si="3"/>
        <v>0</v>
      </c>
      <c r="W9" s="416">
        <f t="shared" si="3"/>
        <v>0</v>
      </c>
      <c r="X9" s="416">
        <f t="shared" si="3"/>
        <v>0</v>
      </c>
      <c r="Y9" s="416">
        <f t="shared" si="3"/>
        <v>0</v>
      </c>
    </row>
    <row r="10" spans="1:25" ht="15" customHeight="1" x14ac:dyDescent="0.3">
      <c r="A10" s="635">
        <v>3</v>
      </c>
      <c r="B10" s="635" t="s">
        <v>1076</v>
      </c>
      <c r="C10" s="635">
        <f>'Form Sh'!E20</f>
        <v>0</v>
      </c>
      <c r="D10" s="635">
        <f>'Form Sh'!I54</f>
        <v>0</v>
      </c>
      <c r="E10" s="636">
        <f>'Form Sh'!Q54</f>
        <v>0</v>
      </c>
      <c r="F10" s="635">
        <f>'Form Sh'!N20</f>
        <v>0</v>
      </c>
      <c r="G10" s="635">
        <f>'Form Sh'!O20</f>
        <v>0</v>
      </c>
      <c r="H10" s="635">
        <f>'Form Sh'!P20</f>
        <v>0</v>
      </c>
      <c r="I10" s="412" t="s">
        <v>1099</v>
      </c>
      <c r="J10" s="412" t="s">
        <v>28</v>
      </c>
      <c r="K10" s="412">
        <f>K5/100*$C$10</f>
        <v>0</v>
      </c>
      <c r="L10" s="412">
        <f t="shared" ref="L10:Y10" si="4">L5/100*$C$10</f>
        <v>0</v>
      </c>
      <c r="M10" s="412">
        <f t="shared" si="4"/>
        <v>0</v>
      </c>
      <c r="N10" s="412">
        <f t="shared" si="4"/>
        <v>0</v>
      </c>
      <c r="O10" s="412">
        <f t="shared" si="4"/>
        <v>0</v>
      </c>
      <c r="P10" s="412">
        <f t="shared" si="4"/>
        <v>0</v>
      </c>
      <c r="Q10" s="412">
        <f t="shared" si="4"/>
        <v>0</v>
      </c>
      <c r="R10" s="412">
        <f t="shared" si="4"/>
        <v>0</v>
      </c>
      <c r="S10" s="412">
        <f t="shared" si="4"/>
        <v>0</v>
      </c>
      <c r="T10" s="412">
        <f t="shared" si="4"/>
        <v>0</v>
      </c>
      <c r="U10" s="412">
        <f t="shared" si="4"/>
        <v>0</v>
      </c>
      <c r="V10" s="412">
        <f t="shared" si="4"/>
        <v>0</v>
      </c>
      <c r="W10" s="412">
        <f t="shared" si="4"/>
        <v>0</v>
      </c>
      <c r="X10" s="412">
        <f t="shared" si="4"/>
        <v>0</v>
      </c>
      <c r="Y10" s="412">
        <f t="shared" si="4"/>
        <v>0</v>
      </c>
    </row>
    <row r="11" spans="1:25" ht="15" customHeight="1" x14ac:dyDescent="0.3">
      <c r="A11" s="635"/>
      <c r="B11" s="635"/>
      <c r="C11" s="635"/>
      <c r="D11" s="635"/>
      <c r="E11" s="634"/>
      <c r="F11" s="635"/>
      <c r="G11" s="635"/>
      <c r="H11" s="635"/>
      <c r="I11" s="412" t="s">
        <v>1234</v>
      </c>
      <c r="J11" s="412" t="s">
        <v>108</v>
      </c>
      <c r="K11" s="412">
        <f>$F$10*K10^2-$G$10*K10+$H$10</f>
        <v>0</v>
      </c>
      <c r="L11" s="412">
        <f t="shared" ref="L11:Y11" si="5">$F$10*L10^2-$G$10*L10+$H$10</f>
        <v>0</v>
      </c>
      <c r="M11" s="412">
        <f t="shared" si="5"/>
        <v>0</v>
      </c>
      <c r="N11" s="412">
        <f t="shared" si="5"/>
        <v>0</v>
      </c>
      <c r="O11" s="412">
        <f t="shared" si="5"/>
        <v>0</v>
      </c>
      <c r="P11" s="412">
        <f t="shared" si="5"/>
        <v>0</v>
      </c>
      <c r="Q11" s="412">
        <f t="shared" si="5"/>
        <v>0</v>
      </c>
      <c r="R11" s="412">
        <f t="shared" si="5"/>
        <v>0</v>
      </c>
      <c r="S11" s="412">
        <f t="shared" si="5"/>
        <v>0</v>
      </c>
      <c r="T11" s="412">
        <f t="shared" si="5"/>
        <v>0</v>
      </c>
      <c r="U11" s="412">
        <f t="shared" si="5"/>
        <v>0</v>
      </c>
      <c r="V11" s="412">
        <f t="shared" si="5"/>
        <v>0</v>
      </c>
      <c r="W11" s="412">
        <f t="shared" si="5"/>
        <v>0</v>
      </c>
      <c r="X11" s="412">
        <f t="shared" si="5"/>
        <v>0</v>
      </c>
      <c r="Y11" s="412">
        <f t="shared" si="5"/>
        <v>0</v>
      </c>
    </row>
    <row r="12" spans="1:25" ht="15" customHeight="1" x14ac:dyDescent="0.3">
      <c r="A12" s="635">
        <v>4</v>
      </c>
      <c r="B12" s="644" t="s">
        <v>1077</v>
      </c>
      <c r="C12" s="635">
        <f>'Form Sh'!E21</f>
        <v>0</v>
      </c>
      <c r="D12" s="635">
        <f>'Form Sh'!I55</f>
        <v>0</v>
      </c>
      <c r="E12" s="636">
        <f>'Form Sh'!Q55</f>
        <v>0</v>
      </c>
      <c r="F12" s="644">
        <f>'Form Sh'!N21</f>
        <v>0</v>
      </c>
      <c r="G12" s="644">
        <f>'Form Sh'!O21</f>
        <v>0</v>
      </c>
      <c r="H12" s="644">
        <f>'Form Sh'!P21</f>
        <v>0</v>
      </c>
      <c r="I12" s="416" t="s">
        <v>1099</v>
      </c>
      <c r="J12" s="416" t="s">
        <v>28</v>
      </c>
      <c r="K12" s="416">
        <f>K5/100*$C$12</f>
        <v>0</v>
      </c>
      <c r="L12" s="416">
        <f t="shared" ref="L12:Y12" si="6">L5/100*$C$12</f>
        <v>0</v>
      </c>
      <c r="M12" s="416">
        <f t="shared" si="6"/>
        <v>0</v>
      </c>
      <c r="N12" s="416">
        <f t="shared" si="6"/>
        <v>0</v>
      </c>
      <c r="O12" s="416">
        <f t="shared" si="6"/>
        <v>0</v>
      </c>
      <c r="P12" s="416">
        <f t="shared" si="6"/>
        <v>0</v>
      </c>
      <c r="Q12" s="416">
        <f t="shared" si="6"/>
        <v>0</v>
      </c>
      <c r="R12" s="416">
        <f t="shared" si="6"/>
        <v>0</v>
      </c>
      <c r="S12" s="416">
        <f t="shared" si="6"/>
        <v>0</v>
      </c>
      <c r="T12" s="416">
        <f t="shared" si="6"/>
        <v>0</v>
      </c>
      <c r="U12" s="416">
        <f t="shared" si="6"/>
        <v>0</v>
      </c>
      <c r="V12" s="416">
        <f t="shared" si="6"/>
        <v>0</v>
      </c>
      <c r="W12" s="416">
        <f t="shared" si="6"/>
        <v>0</v>
      </c>
      <c r="X12" s="416">
        <f t="shared" si="6"/>
        <v>0</v>
      </c>
      <c r="Y12" s="416">
        <f t="shared" si="6"/>
        <v>0</v>
      </c>
    </row>
    <row r="13" spans="1:25" ht="15" customHeight="1" x14ac:dyDescent="0.3">
      <c r="A13" s="635"/>
      <c r="B13" s="644"/>
      <c r="C13" s="635"/>
      <c r="D13" s="635"/>
      <c r="E13" s="634"/>
      <c r="F13" s="644"/>
      <c r="G13" s="644"/>
      <c r="H13" s="644"/>
      <c r="I13" s="416" t="s">
        <v>1234</v>
      </c>
      <c r="J13" s="416" t="s">
        <v>108</v>
      </c>
      <c r="K13" s="416">
        <f>$F$12*K12^2-$G$12*K12+$H$12</f>
        <v>0</v>
      </c>
      <c r="L13" s="416">
        <f t="shared" ref="L13:Y13" si="7">$F$12*L12^2-$G$12*L12+$H$12</f>
        <v>0</v>
      </c>
      <c r="M13" s="416">
        <f t="shared" si="7"/>
        <v>0</v>
      </c>
      <c r="N13" s="416">
        <f t="shared" si="7"/>
        <v>0</v>
      </c>
      <c r="O13" s="416">
        <f t="shared" si="7"/>
        <v>0</v>
      </c>
      <c r="P13" s="416">
        <f t="shared" si="7"/>
        <v>0</v>
      </c>
      <c r="Q13" s="416">
        <f t="shared" si="7"/>
        <v>0</v>
      </c>
      <c r="R13" s="416">
        <f t="shared" si="7"/>
        <v>0</v>
      </c>
      <c r="S13" s="416">
        <f t="shared" si="7"/>
        <v>0</v>
      </c>
      <c r="T13" s="416">
        <f t="shared" si="7"/>
        <v>0</v>
      </c>
      <c r="U13" s="416">
        <f t="shared" si="7"/>
        <v>0</v>
      </c>
      <c r="V13" s="416">
        <f t="shared" si="7"/>
        <v>0</v>
      </c>
      <c r="W13" s="416">
        <f t="shared" si="7"/>
        <v>0</v>
      </c>
      <c r="X13" s="416">
        <f t="shared" si="7"/>
        <v>0</v>
      </c>
      <c r="Y13" s="416">
        <f t="shared" si="7"/>
        <v>0</v>
      </c>
    </row>
    <row r="14" spans="1:25" ht="15" customHeight="1" x14ac:dyDescent="0.3">
      <c r="A14" s="635">
        <v>5</v>
      </c>
      <c r="B14" s="635" t="s">
        <v>1078</v>
      </c>
      <c r="C14" s="635">
        <f>'Form Sh'!E22</f>
        <v>0</v>
      </c>
      <c r="D14" s="635">
        <f>'Form Sh'!I56</f>
        <v>0</v>
      </c>
      <c r="E14" s="636">
        <f>'Form Sh'!Q56</f>
        <v>0</v>
      </c>
      <c r="F14" s="635">
        <f>'Form Sh'!N22</f>
        <v>0</v>
      </c>
      <c r="G14" s="635">
        <f>'Form Sh'!O22</f>
        <v>0</v>
      </c>
      <c r="H14" s="635">
        <f>'Form Sh'!P22</f>
        <v>0</v>
      </c>
      <c r="I14" s="412" t="s">
        <v>1099</v>
      </c>
      <c r="J14" s="412" t="s">
        <v>28</v>
      </c>
      <c r="K14" s="412">
        <f>K5/100*$C$14</f>
        <v>0</v>
      </c>
      <c r="L14" s="412">
        <f t="shared" ref="L14:Y14" si="8">L5/100*$C$14</f>
        <v>0</v>
      </c>
      <c r="M14" s="412">
        <f t="shared" si="8"/>
        <v>0</v>
      </c>
      <c r="N14" s="412">
        <f t="shared" si="8"/>
        <v>0</v>
      </c>
      <c r="O14" s="412">
        <f t="shared" si="8"/>
        <v>0</v>
      </c>
      <c r="P14" s="412">
        <f t="shared" si="8"/>
        <v>0</v>
      </c>
      <c r="Q14" s="412">
        <f t="shared" si="8"/>
        <v>0</v>
      </c>
      <c r="R14" s="412">
        <f t="shared" si="8"/>
        <v>0</v>
      </c>
      <c r="S14" s="412">
        <f t="shared" si="8"/>
        <v>0</v>
      </c>
      <c r="T14" s="412">
        <f t="shared" si="8"/>
        <v>0</v>
      </c>
      <c r="U14" s="412">
        <f t="shared" si="8"/>
        <v>0</v>
      </c>
      <c r="V14" s="412">
        <f t="shared" si="8"/>
        <v>0</v>
      </c>
      <c r="W14" s="412">
        <f t="shared" si="8"/>
        <v>0</v>
      </c>
      <c r="X14" s="412">
        <f t="shared" si="8"/>
        <v>0</v>
      </c>
      <c r="Y14" s="412">
        <f t="shared" si="8"/>
        <v>0</v>
      </c>
    </row>
    <row r="15" spans="1:25" ht="15" customHeight="1" x14ac:dyDescent="0.3">
      <c r="A15" s="635"/>
      <c r="B15" s="635"/>
      <c r="C15" s="635"/>
      <c r="D15" s="635"/>
      <c r="E15" s="634"/>
      <c r="F15" s="635"/>
      <c r="G15" s="635"/>
      <c r="H15" s="635"/>
      <c r="I15" s="412" t="s">
        <v>1234</v>
      </c>
      <c r="J15" s="412" t="s">
        <v>108</v>
      </c>
      <c r="K15" s="412">
        <f>$F$14*K14^2-$G$14*K14+$H$14</f>
        <v>0</v>
      </c>
      <c r="L15" s="412">
        <f t="shared" ref="L15:Y15" si="9">$F$14*L14^2-$G$14*L14+$H$14</f>
        <v>0</v>
      </c>
      <c r="M15" s="412">
        <f t="shared" si="9"/>
        <v>0</v>
      </c>
      <c r="N15" s="412">
        <f t="shared" si="9"/>
        <v>0</v>
      </c>
      <c r="O15" s="412">
        <f t="shared" si="9"/>
        <v>0</v>
      </c>
      <c r="P15" s="412">
        <f t="shared" si="9"/>
        <v>0</v>
      </c>
      <c r="Q15" s="412">
        <f t="shared" si="9"/>
        <v>0</v>
      </c>
      <c r="R15" s="412">
        <f t="shared" si="9"/>
        <v>0</v>
      </c>
      <c r="S15" s="412">
        <f t="shared" si="9"/>
        <v>0</v>
      </c>
      <c r="T15" s="412">
        <f t="shared" si="9"/>
        <v>0</v>
      </c>
      <c r="U15" s="412">
        <f t="shared" si="9"/>
        <v>0</v>
      </c>
      <c r="V15" s="412">
        <f t="shared" si="9"/>
        <v>0</v>
      </c>
      <c r="W15" s="412">
        <f t="shared" si="9"/>
        <v>0</v>
      </c>
      <c r="X15" s="412">
        <f t="shared" si="9"/>
        <v>0</v>
      </c>
      <c r="Y15" s="412">
        <f t="shared" si="9"/>
        <v>0</v>
      </c>
    </row>
    <row r="16" spans="1:25" ht="15" customHeight="1" x14ac:dyDescent="0.3">
      <c r="A16" s="635">
        <v>6</v>
      </c>
      <c r="B16" s="644" t="s">
        <v>1079</v>
      </c>
      <c r="C16" s="635">
        <f>'Form Sh'!E23</f>
        <v>0</v>
      </c>
      <c r="D16" s="635">
        <f>'Form Sh'!I57</f>
        <v>0</v>
      </c>
      <c r="E16" s="636">
        <f>'Form Sh'!Q57</f>
        <v>0</v>
      </c>
      <c r="F16" s="644">
        <f>'Form Sh'!N23</f>
        <v>0</v>
      </c>
      <c r="G16" s="644">
        <f>'Form Sh'!O23</f>
        <v>0</v>
      </c>
      <c r="H16" s="644">
        <f>'Form Sh'!P23</f>
        <v>0</v>
      </c>
      <c r="I16" s="416" t="s">
        <v>1099</v>
      </c>
      <c r="J16" s="416" t="s">
        <v>28</v>
      </c>
      <c r="K16" s="416">
        <f>K5/100*$C$16</f>
        <v>0</v>
      </c>
      <c r="L16" s="416">
        <f t="shared" ref="L16:Y16" si="10">L5/100*$C$16</f>
        <v>0</v>
      </c>
      <c r="M16" s="416">
        <f t="shared" si="10"/>
        <v>0</v>
      </c>
      <c r="N16" s="416">
        <f t="shared" si="10"/>
        <v>0</v>
      </c>
      <c r="O16" s="416">
        <f t="shared" si="10"/>
        <v>0</v>
      </c>
      <c r="P16" s="416">
        <f t="shared" si="10"/>
        <v>0</v>
      </c>
      <c r="Q16" s="416">
        <f t="shared" si="10"/>
        <v>0</v>
      </c>
      <c r="R16" s="416">
        <f t="shared" si="10"/>
        <v>0</v>
      </c>
      <c r="S16" s="416">
        <f t="shared" si="10"/>
        <v>0</v>
      </c>
      <c r="T16" s="416">
        <f t="shared" si="10"/>
        <v>0</v>
      </c>
      <c r="U16" s="416">
        <f t="shared" si="10"/>
        <v>0</v>
      </c>
      <c r="V16" s="416">
        <f t="shared" si="10"/>
        <v>0</v>
      </c>
      <c r="W16" s="416">
        <f t="shared" si="10"/>
        <v>0</v>
      </c>
      <c r="X16" s="416">
        <f t="shared" si="10"/>
        <v>0</v>
      </c>
      <c r="Y16" s="416">
        <f t="shared" si="10"/>
        <v>0</v>
      </c>
    </row>
    <row r="17" spans="1:25" ht="15" customHeight="1" x14ac:dyDescent="0.3">
      <c r="A17" s="635"/>
      <c r="B17" s="644"/>
      <c r="C17" s="635"/>
      <c r="D17" s="635"/>
      <c r="E17" s="634"/>
      <c r="F17" s="644"/>
      <c r="G17" s="644"/>
      <c r="H17" s="644"/>
      <c r="I17" s="416" t="s">
        <v>1234</v>
      </c>
      <c r="J17" s="416" t="s">
        <v>108</v>
      </c>
      <c r="K17" s="416">
        <f>$F$16*K16^2-$G$16*K16+$H$16</f>
        <v>0</v>
      </c>
      <c r="L17" s="416">
        <f t="shared" ref="L17:Y17" si="11">$F$16*L16^2-$G$16*L16+$H$16</f>
        <v>0</v>
      </c>
      <c r="M17" s="416">
        <f t="shared" si="11"/>
        <v>0</v>
      </c>
      <c r="N17" s="416">
        <f t="shared" si="11"/>
        <v>0</v>
      </c>
      <c r="O17" s="416">
        <f t="shared" si="11"/>
        <v>0</v>
      </c>
      <c r="P17" s="416">
        <f t="shared" si="11"/>
        <v>0</v>
      </c>
      <c r="Q17" s="416">
        <f t="shared" si="11"/>
        <v>0</v>
      </c>
      <c r="R17" s="416">
        <f t="shared" si="11"/>
        <v>0</v>
      </c>
      <c r="S17" s="416">
        <f t="shared" si="11"/>
        <v>0</v>
      </c>
      <c r="T17" s="416">
        <f t="shared" si="11"/>
        <v>0</v>
      </c>
      <c r="U17" s="416">
        <f t="shared" si="11"/>
        <v>0</v>
      </c>
      <c r="V17" s="416">
        <f t="shared" si="11"/>
        <v>0</v>
      </c>
      <c r="W17" s="416">
        <f t="shared" si="11"/>
        <v>0</v>
      </c>
      <c r="X17" s="416">
        <f t="shared" si="11"/>
        <v>0</v>
      </c>
      <c r="Y17" s="416">
        <f t="shared" si="11"/>
        <v>0</v>
      </c>
    </row>
    <row r="18" spans="1:25" ht="15" customHeight="1" x14ac:dyDescent="0.3">
      <c r="A18" s="635">
        <v>7</v>
      </c>
      <c r="B18" s="635" t="s">
        <v>1080</v>
      </c>
      <c r="C18" s="635">
        <f>'Form Sh'!E24</f>
        <v>0</v>
      </c>
      <c r="D18" s="635">
        <f>'Form Sh'!I58</f>
        <v>0</v>
      </c>
      <c r="E18" s="636">
        <f>'Form Sh'!Q58</f>
        <v>0</v>
      </c>
      <c r="F18" s="635">
        <f>'Form Sh'!N24</f>
        <v>0</v>
      </c>
      <c r="G18" s="635">
        <f>'Form Sh'!O24</f>
        <v>0</v>
      </c>
      <c r="H18" s="635">
        <f>'Form Sh'!P24</f>
        <v>0</v>
      </c>
      <c r="I18" s="412" t="s">
        <v>1099</v>
      </c>
      <c r="J18" s="412" t="s">
        <v>28</v>
      </c>
      <c r="K18" s="412">
        <f>K5/100*$C$18</f>
        <v>0</v>
      </c>
      <c r="L18" s="412">
        <f t="shared" ref="L18:Y18" si="12">L5/100*$C$18</f>
        <v>0</v>
      </c>
      <c r="M18" s="412">
        <f t="shared" si="12"/>
        <v>0</v>
      </c>
      <c r="N18" s="412">
        <f t="shared" si="12"/>
        <v>0</v>
      </c>
      <c r="O18" s="412">
        <f t="shared" si="12"/>
        <v>0</v>
      </c>
      <c r="P18" s="412">
        <f t="shared" si="12"/>
        <v>0</v>
      </c>
      <c r="Q18" s="412">
        <f t="shared" si="12"/>
        <v>0</v>
      </c>
      <c r="R18" s="412">
        <f t="shared" si="12"/>
        <v>0</v>
      </c>
      <c r="S18" s="412">
        <f t="shared" si="12"/>
        <v>0</v>
      </c>
      <c r="T18" s="412">
        <f t="shared" si="12"/>
        <v>0</v>
      </c>
      <c r="U18" s="412">
        <f t="shared" si="12"/>
        <v>0</v>
      </c>
      <c r="V18" s="412">
        <f t="shared" si="12"/>
        <v>0</v>
      </c>
      <c r="W18" s="412">
        <f t="shared" si="12"/>
        <v>0</v>
      </c>
      <c r="X18" s="412">
        <f t="shared" si="12"/>
        <v>0</v>
      </c>
      <c r="Y18" s="412">
        <f t="shared" si="12"/>
        <v>0</v>
      </c>
    </row>
    <row r="19" spans="1:25" ht="15" customHeight="1" x14ac:dyDescent="0.3">
      <c r="A19" s="635"/>
      <c r="B19" s="635"/>
      <c r="C19" s="635"/>
      <c r="D19" s="635"/>
      <c r="E19" s="634"/>
      <c r="F19" s="635"/>
      <c r="G19" s="635"/>
      <c r="H19" s="635"/>
      <c r="I19" s="412" t="s">
        <v>1234</v>
      </c>
      <c r="J19" s="412" t="s">
        <v>108</v>
      </c>
      <c r="K19" s="412">
        <f>$F$18*K18^2-$G$18*K18+$H$18</f>
        <v>0</v>
      </c>
      <c r="L19" s="412">
        <f t="shared" ref="L19:Y19" si="13">$F$18*L18^2-$G$18*L18+$H$18</f>
        <v>0</v>
      </c>
      <c r="M19" s="412">
        <f t="shared" si="13"/>
        <v>0</v>
      </c>
      <c r="N19" s="412">
        <f t="shared" si="13"/>
        <v>0</v>
      </c>
      <c r="O19" s="412">
        <f t="shared" si="13"/>
        <v>0</v>
      </c>
      <c r="P19" s="412">
        <f t="shared" si="13"/>
        <v>0</v>
      </c>
      <c r="Q19" s="412">
        <f t="shared" si="13"/>
        <v>0</v>
      </c>
      <c r="R19" s="412">
        <f t="shared" si="13"/>
        <v>0</v>
      </c>
      <c r="S19" s="412">
        <f t="shared" si="13"/>
        <v>0</v>
      </c>
      <c r="T19" s="412">
        <f t="shared" si="13"/>
        <v>0</v>
      </c>
      <c r="U19" s="412">
        <f t="shared" si="13"/>
        <v>0</v>
      </c>
      <c r="V19" s="412">
        <f t="shared" si="13"/>
        <v>0</v>
      </c>
      <c r="W19" s="412">
        <f t="shared" si="13"/>
        <v>0</v>
      </c>
      <c r="X19" s="412">
        <f t="shared" si="13"/>
        <v>0</v>
      </c>
      <c r="Y19" s="412">
        <f t="shared" si="13"/>
        <v>0</v>
      </c>
    </row>
    <row r="20" spans="1:25" ht="15" customHeight="1" x14ac:dyDescent="0.3">
      <c r="A20" s="635">
        <v>8</v>
      </c>
      <c r="B20" s="644" t="s">
        <v>1081</v>
      </c>
      <c r="C20" s="635">
        <f>'Form Sh'!E25</f>
        <v>0</v>
      </c>
      <c r="D20" s="635">
        <f>'Form Sh'!I59</f>
        <v>0</v>
      </c>
      <c r="E20" s="636">
        <f>'Form Sh'!Q59</f>
        <v>0</v>
      </c>
      <c r="F20" s="644">
        <f>'Form Sh'!N25</f>
        <v>0</v>
      </c>
      <c r="G20" s="644">
        <f>'Form Sh'!O25</f>
        <v>0</v>
      </c>
      <c r="H20" s="644">
        <f>'Form Sh'!P25</f>
        <v>0</v>
      </c>
      <c r="I20" s="416" t="s">
        <v>1099</v>
      </c>
      <c r="J20" s="416" t="s">
        <v>28</v>
      </c>
      <c r="K20" s="416">
        <f>K5/100*$C$20</f>
        <v>0</v>
      </c>
      <c r="L20" s="416">
        <f t="shared" ref="L20:Y20" si="14">L5/100*$C$20</f>
        <v>0</v>
      </c>
      <c r="M20" s="416">
        <f t="shared" si="14"/>
        <v>0</v>
      </c>
      <c r="N20" s="416">
        <f t="shared" si="14"/>
        <v>0</v>
      </c>
      <c r="O20" s="416">
        <f t="shared" si="14"/>
        <v>0</v>
      </c>
      <c r="P20" s="416">
        <f t="shared" si="14"/>
        <v>0</v>
      </c>
      <c r="Q20" s="416">
        <f t="shared" si="14"/>
        <v>0</v>
      </c>
      <c r="R20" s="416">
        <f t="shared" si="14"/>
        <v>0</v>
      </c>
      <c r="S20" s="416">
        <f t="shared" si="14"/>
        <v>0</v>
      </c>
      <c r="T20" s="416">
        <f t="shared" si="14"/>
        <v>0</v>
      </c>
      <c r="U20" s="416">
        <f t="shared" si="14"/>
        <v>0</v>
      </c>
      <c r="V20" s="416">
        <f t="shared" si="14"/>
        <v>0</v>
      </c>
      <c r="W20" s="416">
        <f t="shared" si="14"/>
        <v>0</v>
      </c>
      <c r="X20" s="416">
        <f t="shared" si="14"/>
        <v>0</v>
      </c>
      <c r="Y20" s="416">
        <f t="shared" si="14"/>
        <v>0</v>
      </c>
    </row>
    <row r="21" spans="1:25" ht="15" customHeight="1" x14ac:dyDescent="0.3">
      <c r="A21" s="635"/>
      <c r="B21" s="644"/>
      <c r="C21" s="635"/>
      <c r="D21" s="635"/>
      <c r="E21" s="634"/>
      <c r="F21" s="644"/>
      <c r="G21" s="644"/>
      <c r="H21" s="644"/>
      <c r="I21" s="416" t="s">
        <v>1234</v>
      </c>
      <c r="J21" s="416" t="s">
        <v>108</v>
      </c>
      <c r="K21" s="416">
        <f>$F$20*K20^2-$G$20*K20+$H$20</f>
        <v>0</v>
      </c>
      <c r="L21" s="416">
        <f t="shared" ref="L21:Y21" si="15">$F$20*L20^2-$G$20*L20+$H$20</f>
        <v>0</v>
      </c>
      <c r="M21" s="416">
        <f t="shared" si="15"/>
        <v>0</v>
      </c>
      <c r="N21" s="416">
        <f t="shared" si="15"/>
        <v>0</v>
      </c>
      <c r="O21" s="416">
        <f t="shared" si="15"/>
        <v>0</v>
      </c>
      <c r="P21" s="416">
        <f t="shared" si="15"/>
        <v>0</v>
      </c>
      <c r="Q21" s="416">
        <f t="shared" si="15"/>
        <v>0</v>
      </c>
      <c r="R21" s="416">
        <f t="shared" si="15"/>
        <v>0</v>
      </c>
      <c r="S21" s="416">
        <f t="shared" si="15"/>
        <v>0</v>
      </c>
      <c r="T21" s="416">
        <f t="shared" si="15"/>
        <v>0</v>
      </c>
      <c r="U21" s="416">
        <f t="shared" si="15"/>
        <v>0</v>
      </c>
      <c r="V21" s="416">
        <f t="shared" si="15"/>
        <v>0</v>
      </c>
      <c r="W21" s="416">
        <f t="shared" si="15"/>
        <v>0</v>
      </c>
      <c r="X21" s="416">
        <f t="shared" si="15"/>
        <v>0</v>
      </c>
      <c r="Y21" s="416">
        <f t="shared" si="15"/>
        <v>0</v>
      </c>
    </row>
    <row r="22" spans="1:25" ht="15" customHeight="1" x14ac:dyDescent="0.3">
      <c r="A22" s="635">
        <v>9</v>
      </c>
      <c r="B22" s="635" t="s">
        <v>1082</v>
      </c>
      <c r="C22" s="635">
        <f>'Form Sh'!E26</f>
        <v>0</v>
      </c>
      <c r="D22" s="635">
        <f>'Form Sh'!I60</f>
        <v>0</v>
      </c>
      <c r="E22" s="636">
        <f>'Form Sh'!Q60</f>
        <v>0</v>
      </c>
      <c r="F22" s="635">
        <f>'Form Sh'!N26</f>
        <v>0</v>
      </c>
      <c r="G22" s="635">
        <f>'Form Sh'!O26</f>
        <v>0</v>
      </c>
      <c r="H22" s="635">
        <f>'Form Sh'!P26</f>
        <v>0</v>
      </c>
      <c r="I22" s="412" t="s">
        <v>1099</v>
      </c>
      <c r="J22" s="412" t="s">
        <v>28</v>
      </c>
      <c r="K22" s="412">
        <f>K5/100*$C$22</f>
        <v>0</v>
      </c>
      <c r="L22" s="412">
        <f t="shared" ref="L22:Y22" si="16">L5/100*$C$22</f>
        <v>0</v>
      </c>
      <c r="M22" s="412">
        <f t="shared" si="16"/>
        <v>0</v>
      </c>
      <c r="N22" s="412">
        <f t="shared" si="16"/>
        <v>0</v>
      </c>
      <c r="O22" s="412">
        <f t="shared" si="16"/>
        <v>0</v>
      </c>
      <c r="P22" s="412">
        <f t="shared" si="16"/>
        <v>0</v>
      </c>
      <c r="Q22" s="412">
        <f t="shared" si="16"/>
        <v>0</v>
      </c>
      <c r="R22" s="412">
        <f t="shared" si="16"/>
        <v>0</v>
      </c>
      <c r="S22" s="412">
        <f t="shared" si="16"/>
        <v>0</v>
      </c>
      <c r="T22" s="412">
        <f t="shared" si="16"/>
        <v>0</v>
      </c>
      <c r="U22" s="412">
        <f t="shared" si="16"/>
        <v>0</v>
      </c>
      <c r="V22" s="412">
        <f t="shared" si="16"/>
        <v>0</v>
      </c>
      <c r="W22" s="412">
        <f t="shared" si="16"/>
        <v>0</v>
      </c>
      <c r="X22" s="412">
        <f t="shared" si="16"/>
        <v>0</v>
      </c>
      <c r="Y22" s="412">
        <f t="shared" si="16"/>
        <v>0</v>
      </c>
    </row>
    <row r="23" spans="1:25" ht="15" customHeight="1" x14ac:dyDescent="0.3">
      <c r="A23" s="635"/>
      <c r="B23" s="635"/>
      <c r="C23" s="635"/>
      <c r="D23" s="635"/>
      <c r="E23" s="634"/>
      <c r="F23" s="635"/>
      <c r="G23" s="635"/>
      <c r="H23" s="635"/>
      <c r="I23" s="412" t="s">
        <v>1234</v>
      </c>
      <c r="J23" s="412" t="s">
        <v>108</v>
      </c>
      <c r="K23" s="412">
        <f>$F$22*K22^2-$G$22*K22+$H$22</f>
        <v>0</v>
      </c>
      <c r="L23" s="412">
        <f t="shared" ref="L23:Y23" si="17">$F$22*L22^2-$G$22*L22+$H$22</f>
        <v>0</v>
      </c>
      <c r="M23" s="412">
        <f t="shared" si="17"/>
        <v>0</v>
      </c>
      <c r="N23" s="412">
        <f t="shared" si="17"/>
        <v>0</v>
      </c>
      <c r="O23" s="412">
        <f t="shared" si="17"/>
        <v>0</v>
      </c>
      <c r="P23" s="412">
        <f t="shared" si="17"/>
        <v>0</v>
      </c>
      <c r="Q23" s="412">
        <f t="shared" si="17"/>
        <v>0</v>
      </c>
      <c r="R23" s="412">
        <f t="shared" si="17"/>
        <v>0</v>
      </c>
      <c r="S23" s="412">
        <f t="shared" si="17"/>
        <v>0</v>
      </c>
      <c r="T23" s="412">
        <f t="shared" si="17"/>
        <v>0</v>
      </c>
      <c r="U23" s="412">
        <f t="shared" si="17"/>
        <v>0</v>
      </c>
      <c r="V23" s="412">
        <f t="shared" si="17"/>
        <v>0</v>
      </c>
      <c r="W23" s="412">
        <f t="shared" si="17"/>
        <v>0</v>
      </c>
      <c r="X23" s="412">
        <f t="shared" si="17"/>
        <v>0</v>
      </c>
      <c r="Y23" s="412">
        <f t="shared" si="17"/>
        <v>0</v>
      </c>
    </row>
    <row r="24" spans="1:25" ht="15" customHeight="1" x14ac:dyDescent="0.3">
      <c r="A24" s="635">
        <v>10</v>
      </c>
      <c r="B24" s="644" t="s">
        <v>1083</v>
      </c>
      <c r="C24" s="635">
        <f>'Form Sh'!E27</f>
        <v>0</v>
      </c>
      <c r="D24" s="635">
        <f>'Form Sh'!I61</f>
        <v>0</v>
      </c>
      <c r="E24" s="636">
        <f>'Form Sh'!Q61</f>
        <v>0</v>
      </c>
      <c r="F24" s="644">
        <f>'Form Sh'!N27</f>
        <v>0</v>
      </c>
      <c r="G24" s="644">
        <f>'Form Sh'!O27</f>
        <v>0</v>
      </c>
      <c r="H24" s="644">
        <f>'Form Sh'!P27</f>
        <v>0</v>
      </c>
      <c r="I24" s="416" t="s">
        <v>1099</v>
      </c>
      <c r="J24" s="416" t="s">
        <v>28</v>
      </c>
      <c r="K24" s="416">
        <f>K5/100*$C$24</f>
        <v>0</v>
      </c>
      <c r="L24" s="416">
        <f t="shared" ref="L24:Y24" si="18">L5/100*$C$24</f>
        <v>0</v>
      </c>
      <c r="M24" s="416">
        <f t="shared" si="18"/>
        <v>0</v>
      </c>
      <c r="N24" s="416">
        <f t="shared" si="18"/>
        <v>0</v>
      </c>
      <c r="O24" s="416">
        <f t="shared" si="18"/>
        <v>0</v>
      </c>
      <c r="P24" s="416">
        <f t="shared" si="18"/>
        <v>0</v>
      </c>
      <c r="Q24" s="416">
        <f t="shared" si="18"/>
        <v>0</v>
      </c>
      <c r="R24" s="416">
        <f t="shared" si="18"/>
        <v>0</v>
      </c>
      <c r="S24" s="416">
        <f t="shared" si="18"/>
        <v>0</v>
      </c>
      <c r="T24" s="416">
        <f t="shared" si="18"/>
        <v>0</v>
      </c>
      <c r="U24" s="416">
        <f t="shared" si="18"/>
        <v>0</v>
      </c>
      <c r="V24" s="416">
        <f t="shared" si="18"/>
        <v>0</v>
      </c>
      <c r="W24" s="416">
        <f t="shared" si="18"/>
        <v>0</v>
      </c>
      <c r="X24" s="416">
        <f t="shared" si="18"/>
        <v>0</v>
      </c>
      <c r="Y24" s="416">
        <f t="shared" si="18"/>
        <v>0</v>
      </c>
    </row>
    <row r="25" spans="1:25" ht="15" customHeight="1" x14ac:dyDescent="0.3">
      <c r="A25" s="635"/>
      <c r="B25" s="644"/>
      <c r="C25" s="635"/>
      <c r="D25" s="635"/>
      <c r="E25" s="634"/>
      <c r="F25" s="644"/>
      <c r="G25" s="644"/>
      <c r="H25" s="644"/>
      <c r="I25" s="416" t="s">
        <v>1234</v>
      </c>
      <c r="J25" s="416" t="s">
        <v>108</v>
      </c>
      <c r="K25" s="416">
        <f>$F$24*K24^2-$G$24*K24+$H$24</f>
        <v>0</v>
      </c>
      <c r="L25" s="416">
        <f t="shared" ref="L25:Y25" si="19">$F$24*L24^2-$G$24*L24+$H$24</f>
        <v>0</v>
      </c>
      <c r="M25" s="416">
        <f t="shared" si="19"/>
        <v>0</v>
      </c>
      <c r="N25" s="416">
        <f t="shared" si="19"/>
        <v>0</v>
      </c>
      <c r="O25" s="416">
        <f t="shared" si="19"/>
        <v>0</v>
      </c>
      <c r="P25" s="416">
        <f t="shared" si="19"/>
        <v>0</v>
      </c>
      <c r="Q25" s="416">
        <f t="shared" si="19"/>
        <v>0</v>
      </c>
      <c r="R25" s="416">
        <f t="shared" si="19"/>
        <v>0</v>
      </c>
      <c r="S25" s="416">
        <f t="shared" si="19"/>
        <v>0</v>
      </c>
      <c r="T25" s="416">
        <f t="shared" si="19"/>
        <v>0</v>
      </c>
      <c r="U25" s="416">
        <f t="shared" si="19"/>
        <v>0</v>
      </c>
      <c r="V25" s="416">
        <f t="shared" si="19"/>
        <v>0</v>
      </c>
      <c r="W25" s="416">
        <f t="shared" si="19"/>
        <v>0</v>
      </c>
      <c r="X25" s="416">
        <f t="shared" si="19"/>
        <v>0</v>
      </c>
      <c r="Y25" s="416">
        <f t="shared" si="19"/>
        <v>0</v>
      </c>
    </row>
    <row r="26" spans="1:25" ht="15" customHeight="1" x14ac:dyDescent="0.3">
      <c r="A26" s="635">
        <v>11</v>
      </c>
      <c r="B26" s="635" t="s">
        <v>1093</v>
      </c>
      <c r="C26" s="635">
        <f>'Form Sh'!E28</f>
        <v>0</v>
      </c>
      <c r="D26" s="635">
        <f>'Form Sh'!I62</f>
        <v>0</v>
      </c>
      <c r="E26" s="636">
        <f>'Form Sh'!Q62</f>
        <v>0</v>
      </c>
      <c r="F26" s="635">
        <f>'Form Sh'!N28</f>
        <v>0</v>
      </c>
      <c r="G26" s="635">
        <f>'Form Sh'!O28</f>
        <v>0</v>
      </c>
      <c r="H26" s="635">
        <f>'Form Sh'!P28</f>
        <v>0</v>
      </c>
      <c r="I26" s="412" t="s">
        <v>1099</v>
      </c>
      <c r="J26" s="412" t="s">
        <v>28</v>
      </c>
      <c r="K26" s="412">
        <f>K5/100*$C$26</f>
        <v>0</v>
      </c>
      <c r="L26" s="412">
        <f t="shared" ref="L26:Y26" si="20">L5/100*$C$26</f>
        <v>0</v>
      </c>
      <c r="M26" s="412">
        <f t="shared" si="20"/>
        <v>0</v>
      </c>
      <c r="N26" s="412">
        <f t="shared" si="20"/>
        <v>0</v>
      </c>
      <c r="O26" s="412">
        <f t="shared" si="20"/>
        <v>0</v>
      </c>
      <c r="P26" s="412">
        <f t="shared" si="20"/>
        <v>0</v>
      </c>
      <c r="Q26" s="412">
        <f t="shared" si="20"/>
        <v>0</v>
      </c>
      <c r="R26" s="412">
        <f t="shared" si="20"/>
        <v>0</v>
      </c>
      <c r="S26" s="412">
        <f t="shared" si="20"/>
        <v>0</v>
      </c>
      <c r="T26" s="412">
        <f t="shared" si="20"/>
        <v>0</v>
      </c>
      <c r="U26" s="412">
        <f t="shared" si="20"/>
        <v>0</v>
      </c>
      <c r="V26" s="412">
        <f t="shared" si="20"/>
        <v>0</v>
      </c>
      <c r="W26" s="412">
        <f t="shared" si="20"/>
        <v>0</v>
      </c>
      <c r="X26" s="412">
        <f t="shared" si="20"/>
        <v>0</v>
      </c>
      <c r="Y26" s="412">
        <f t="shared" si="20"/>
        <v>0</v>
      </c>
    </row>
    <row r="27" spans="1:25" ht="15" customHeight="1" x14ac:dyDescent="0.3">
      <c r="A27" s="635"/>
      <c r="B27" s="635"/>
      <c r="C27" s="635"/>
      <c r="D27" s="635"/>
      <c r="E27" s="634"/>
      <c r="F27" s="635"/>
      <c r="G27" s="635"/>
      <c r="H27" s="635"/>
      <c r="I27" s="412" t="s">
        <v>1234</v>
      </c>
      <c r="J27" s="412" t="s">
        <v>108</v>
      </c>
      <c r="K27" s="412">
        <f>$F$26*K26^2-$G$26*K26+$H$26</f>
        <v>0</v>
      </c>
      <c r="L27" s="412">
        <f t="shared" ref="L27:Y27" si="21">$F$26*L26^2-$G$26*L26+$H$26</f>
        <v>0</v>
      </c>
      <c r="M27" s="412">
        <f t="shared" si="21"/>
        <v>0</v>
      </c>
      <c r="N27" s="412">
        <f t="shared" si="21"/>
        <v>0</v>
      </c>
      <c r="O27" s="412">
        <f t="shared" si="21"/>
        <v>0</v>
      </c>
      <c r="P27" s="412">
        <f t="shared" si="21"/>
        <v>0</v>
      </c>
      <c r="Q27" s="412">
        <f t="shared" si="21"/>
        <v>0</v>
      </c>
      <c r="R27" s="412">
        <f t="shared" si="21"/>
        <v>0</v>
      </c>
      <c r="S27" s="412">
        <f t="shared" si="21"/>
        <v>0</v>
      </c>
      <c r="T27" s="412">
        <f t="shared" si="21"/>
        <v>0</v>
      </c>
      <c r="U27" s="412">
        <f t="shared" si="21"/>
        <v>0</v>
      </c>
      <c r="V27" s="412">
        <f t="shared" si="21"/>
        <v>0</v>
      </c>
      <c r="W27" s="412">
        <f t="shared" si="21"/>
        <v>0</v>
      </c>
      <c r="X27" s="412">
        <f t="shared" si="21"/>
        <v>0</v>
      </c>
      <c r="Y27" s="412">
        <f t="shared" si="21"/>
        <v>0</v>
      </c>
    </row>
    <row r="28" spans="1:25" ht="15" customHeight="1" x14ac:dyDescent="0.3">
      <c r="A28" s="635">
        <v>12</v>
      </c>
      <c r="B28" s="644" t="s">
        <v>1094</v>
      </c>
      <c r="C28" s="635">
        <f>'Form Sh'!E29</f>
        <v>0</v>
      </c>
      <c r="D28" s="635">
        <f>'Form Sh'!I63</f>
        <v>0</v>
      </c>
      <c r="E28" s="636">
        <f>'Form Sh'!Q63</f>
        <v>0</v>
      </c>
      <c r="F28" s="644">
        <f>'Form Sh'!N29</f>
        <v>0</v>
      </c>
      <c r="G28" s="644">
        <f>'Form Sh'!O29</f>
        <v>0</v>
      </c>
      <c r="H28" s="644">
        <f>'Form Sh'!P29</f>
        <v>0</v>
      </c>
      <c r="I28" s="416" t="s">
        <v>1099</v>
      </c>
      <c r="J28" s="416" t="s">
        <v>28</v>
      </c>
      <c r="K28" s="416">
        <f>K5/100*$C$28</f>
        <v>0</v>
      </c>
      <c r="L28" s="416">
        <f t="shared" ref="L28:Y28" si="22">L5/100*$C$28</f>
        <v>0</v>
      </c>
      <c r="M28" s="416">
        <f t="shared" si="22"/>
        <v>0</v>
      </c>
      <c r="N28" s="416">
        <f t="shared" si="22"/>
        <v>0</v>
      </c>
      <c r="O28" s="416">
        <f t="shared" si="22"/>
        <v>0</v>
      </c>
      <c r="P28" s="416">
        <f t="shared" si="22"/>
        <v>0</v>
      </c>
      <c r="Q28" s="416">
        <f t="shared" si="22"/>
        <v>0</v>
      </c>
      <c r="R28" s="416">
        <f t="shared" si="22"/>
        <v>0</v>
      </c>
      <c r="S28" s="416">
        <f t="shared" si="22"/>
        <v>0</v>
      </c>
      <c r="T28" s="416">
        <f t="shared" si="22"/>
        <v>0</v>
      </c>
      <c r="U28" s="416">
        <f t="shared" si="22"/>
        <v>0</v>
      </c>
      <c r="V28" s="416">
        <f t="shared" si="22"/>
        <v>0</v>
      </c>
      <c r="W28" s="416">
        <f t="shared" si="22"/>
        <v>0</v>
      </c>
      <c r="X28" s="416">
        <f t="shared" si="22"/>
        <v>0</v>
      </c>
      <c r="Y28" s="416">
        <f t="shared" si="22"/>
        <v>0</v>
      </c>
    </row>
    <row r="29" spans="1:25" ht="15" customHeight="1" x14ac:dyDescent="0.3">
      <c r="A29" s="635"/>
      <c r="B29" s="644"/>
      <c r="C29" s="635"/>
      <c r="D29" s="635"/>
      <c r="E29" s="634"/>
      <c r="F29" s="644"/>
      <c r="G29" s="644"/>
      <c r="H29" s="644"/>
      <c r="I29" s="416" t="s">
        <v>1234</v>
      </c>
      <c r="J29" s="416" t="s">
        <v>108</v>
      </c>
      <c r="K29" s="416">
        <f>$F$28*K28^2-$G$28*K28+$H$28</f>
        <v>0</v>
      </c>
      <c r="L29" s="416">
        <f t="shared" ref="L29:Y29" si="23">$F$28*L28^2-$G$28*L28+$H$28</f>
        <v>0</v>
      </c>
      <c r="M29" s="416">
        <f t="shared" si="23"/>
        <v>0</v>
      </c>
      <c r="N29" s="416">
        <f t="shared" si="23"/>
        <v>0</v>
      </c>
      <c r="O29" s="416">
        <f t="shared" si="23"/>
        <v>0</v>
      </c>
      <c r="P29" s="416">
        <f t="shared" si="23"/>
        <v>0</v>
      </c>
      <c r="Q29" s="416">
        <f t="shared" si="23"/>
        <v>0</v>
      </c>
      <c r="R29" s="416">
        <f t="shared" si="23"/>
        <v>0</v>
      </c>
      <c r="S29" s="416">
        <f t="shared" si="23"/>
        <v>0</v>
      </c>
      <c r="T29" s="416">
        <f t="shared" si="23"/>
        <v>0</v>
      </c>
      <c r="U29" s="416">
        <f t="shared" si="23"/>
        <v>0</v>
      </c>
      <c r="V29" s="416">
        <f t="shared" si="23"/>
        <v>0</v>
      </c>
      <c r="W29" s="416">
        <f t="shared" si="23"/>
        <v>0</v>
      </c>
      <c r="X29" s="416">
        <f t="shared" si="23"/>
        <v>0</v>
      </c>
      <c r="Y29" s="416">
        <f t="shared" si="23"/>
        <v>0</v>
      </c>
    </row>
    <row r="30" spans="1:25" ht="15" customHeight="1" x14ac:dyDescent="0.3">
      <c r="A30" s="635">
        <v>13</v>
      </c>
      <c r="B30" s="635" t="s">
        <v>1095</v>
      </c>
      <c r="C30" s="635">
        <f>'Form Sh'!E30</f>
        <v>0</v>
      </c>
      <c r="D30" s="635">
        <f>'Form Sh'!I64</f>
        <v>0</v>
      </c>
      <c r="E30" s="636">
        <f>'Form Sh'!Q64</f>
        <v>0</v>
      </c>
      <c r="F30" s="635">
        <f>'Form Sh'!N30</f>
        <v>0</v>
      </c>
      <c r="G30" s="635">
        <f>'Form Sh'!O30</f>
        <v>0</v>
      </c>
      <c r="H30" s="635">
        <f>'Form Sh'!P30</f>
        <v>0</v>
      </c>
      <c r="I30" s="412" t="s">
        <v>1099</v>
      </c>
      <c r="J30" s="412" t="s">
        <v>28</v>
      </c>
      <c r="K30" s="412">
        <f>K5/100*$C$30</f>
        <v>0</v>
      </c>
      <c r="L30" s="412">
        <f t="shared" ref="L30:X30" si="24">L5/100*$C$30</f>
        <v>0</v>
      </c>
      <c r="M30" s="412">
        <f t="shared" si="24"/>
        <v>0</v>
      </c>
      <c r="N30" s="412">
        <f t="shared" si="24"/>
        <v>0</v>
      </c>
      <c r="O30" s="412">
        <f t="shared" si="24"/>
        <v>0</v>
      </c>
      <c r="P30" s="412">
        <f t="shared" si="24"/>
        <v>0</v>
      </c>
      <c r="Q30" s="412">
        <f t="shared" si="24"/>
        <v>0</v>
      </c>
      <c r="R30" s="412">
        <f t="shared" si="24"/>
        <v>0</v>
      </c>
      <c r="S30" s="412">
        <f t="shared" si="24"/>
        <v>0</v>
      </c>
      <c r="T30" s="412">
        <f t="shared" si="24"/>
        <v>0</v>
      </c>
      <c r="U30" s="412">
        <f t="shared" si="24"/>
        <v>0</v>
      </c>
      <c r="V30" s="412">
        <f t="shared" si="24"/>
        <v>0</v>
      </c>
      <c r="W30" s="412">
        <f t="shared" si="24"/>
        <v>0</v>
      </c>
      <c r="X30" s="412">
        <f t="shared" si="24"/>
        <v>0</v>
      </c>
      <c r="Y30" s="412">
        <f>Y5/100*$C$30</f>
        <v>0</v>
      </c>
    </row>
    <row r="31" spans="1:25" ht="15" customHeight="1" x14ac:dyDescent="0.3">
      <c r="A31" s="635"/>
      <c r="B31" s="635"/>
      <c r="C31" s="635"/>
      <c r="D31" s="635"/>
      <c r="E31" s="634"/>
      <c r="F31" s="635"/>
      <c r="G31" s="635"/>
      <c r="H31" s="635"/>
      <c r="I31" s="412" t="s">
        <v>1234</v>
      </c>
      <c r="J31" s="412" t="s">
        <v>108</v>
      </c>
      <c r="K31" s="412">
        <f>$F$30*K30^2-$G$30*K30+$H$30</f>
        <v>0</v>
      </c>
      <c r="L31" s="412">
        <f t="shared" ref="L31:Y31" si="25">$F$30*L30^2-$G$30*L30+$H$30</f>
        <v>0</v>
      </c>
      <c r="M31" s="412">
        <f t="shared" si="25"/>
        <v>0</v>
      </c>
      <c r="N31" s="412">
        <f t="shared" si="25"/>
        <v>0</v>
      </c>
      <c r="O31" s="412">
        <f t="shared" si="25"/>
        <v>0</v>
      </c>
      <c r="P31" s="412">
        <f t="shared" si="25"/>
        <v>0</v>
      </c>
      <c r="Q31" s="412">
        <f t="shared" si="25"/>
        <v>0</v>
      </c>
      <c r="R31" s="412">
        <f t="shared" si="25"/>
        <v>0</v>
      </c>
      <c r="S31" s="412">
        <f t="shared" si="25"/>
        <v>0</v>
      </c>
      <c r="T31" s="412">
        <f t="shared" si="25"/>
        <v>0</v>
      </c>
      <c r="U31" s="412">
        <f t="shared" si="25"/>
        <v>0</v>
      </c>
      <c r="V31" s="412">
        <f t="shared" si="25"/>
        <v>0</v>
      </c>
      <c r="W31" s="412">
        <f t="shared" si="25"/>
        <v>0</v>
      </c>
      <c r="X31" s="412">
        <f t="shared" si="25"/>
        <v>0</v>
      </c>
      <c r="Y31" s="412">
        <f t="shared" si="25"/>
        <v>0</v>
      </c>
    </row>
    <row r="32" spans="1:25" ht="15" customHeight="1" x14ac:dyDescent="0.3">
      <c r="A32" s="635">
        <v>14</v>
      </c>
      <c r="B32" s="644" t="s">
        <v>1096</v>
      </c>
      <c r="C32" s="635">
        <f>'Form Sh'!E31</f>
        <v>0</v>
      </c>
      <c r="D32" s="635">
        <f>'Form Sh'!I65</f>
        <v>0</v>
      </c>
      <c r="E32" s="636">
        <f>'Form Sh'!Q65</f>
        <v>0</v>
      </c>
      <c r="F32" s="644">
        <f>'Form Sh'!N31</f>
        <v>0</v>
      </c>
      <c r="G32" s="644">
        <f>'Form Sh'!O31</f>
        <v>0</v>
      </c>
      <c r="H32" s="644">
        <f>'Form Sh'!P31</f>
        <v>0</v>
      </c>
      <c r="I32" s="416" t="s">
        <v>1099</v>
      </c>
      <c r="J32" s="416" t="s">
        <v>28</v>
      </c>
      <c r="K32" s="416">
        <f>K5/100*$C$32</f>
        <v>0</v>
      </c>
      <c r="L32" s="416">
        <f t="shared" ref="L32:Y32" si="26">L5/100*$C$32</f>
        <v>0</v>
      </c>
      <c r="M32" s="416">
        <f t="shared" si="26"/>
        <v>0</v>
      </c>
      <c r="N32" s="416">
        <f t="shared" si="26"/>
        <v>0</v>
      </c>
      <c r="O32" s="416">
        <f t="shared" si="26"/>
        <v>0</v>
      </c>
      <c r="P32" s="416">
        <f t="shared" si="26"/>
        <v>0</v>
      </c>
      <c r="Q32" s="416">
        <f t="shared" si="26"/>
        <v>0</v>
      </c>
      <c r="R32" s="416">
        <f t="shared" si="26"/>
        <v>0</v>
      </c>
      <c r="S32" s="416">
        <f t="shared" si="26"/>
        <v>0</v>
      </c>
      <c r="T32" s="416">
        <f t="shared" si="26"/>
        <v>0</v>
      </c>
      <c r="U32" s="416">
        <f t="shared" si="26"/>
        <v>0</v>
      </c>
      <c r="V32" s="416">
        <f t="shared" si="26"/>
        <v>0</v>
      </c>
      <c r="W32" s="416">
        <f t="shared" si="26"/>
        <v>0</v>
      </c>
      <c r="X32" s="416">
        <f t="shared" si="26"/>
        <v>0</v>
      </c>
      <c r="Y32" s="416">
        <f t="shared" si="26"/>
        <v>0</v>
      </c>
    </row>
    <row r="33" spans="1:25" ht="15" customHeight="1" x14ac:dyDescent="0.3">
      <c r="A33" s="635"/>
      <c r="B33" s="644"/>
      <c r="C33" s="635"/>
      <c r="D33" s="635"/>
      <c r="E33" s="634"/>
      <c r="F33" s="644"/>
      <c r="G33" s="644"/>
      <c r="H33" s="644"/>
      <c r="I33" s="416" t="s">
        <v>1234</v>
      </c>
      <c r="J33" s="416" t="s">
        <v>108</v>
      </c>
      <c r="K33" s="416">
        <f>$F$32*K32^2-$G$32*K32+$H$32</f>
        <v>0</v>
      </c>
      <c r="L33" s="416">
        <f t="shared" ref="L33:Y33" si="27">$F$32*L32^2-$G$32*L32+$H$32</f>
        <v>0</v>
      </c>
      <c r="M33" s="416">
        <f t="shared" si="27"/>
        <v>0</v>
      </c>
      <c r="N33" s="416">
        <f t="shared" si="27"/>
        <v>0</v>
      </c>
      <c r="O33" s="416">
        <f t="shared" si="27"/>
        <v>0</v>
      </c>
      <c r="P33" s="416">
        <f t="shared" si="27"/>
        <v>0</v>
      </c>
      <c r="Q33" s="416">
        <f t="shared" si="27"/>
        <v>0</v>
      </c>
      <c r="R33" s="416">
        <f t="shared" si="27"/>
        <v>0</v>
      </c>
      <c r="S33" s="416">
        <f t="shared" si="27"/>
        <v>0</v>
      </c>
      <c r="T33" s="416">
        <f t="shared" si="27"/>
        <v>0</v>
      </c>
      <c r="U33" s="416">
        <f t="shared" si="27"/>
        <v>0</v>
      </c>
      <c r="V33" s="416">
        <f t="shared" si="27"/>
        <v>0</v>
      </c>
      <c r="W33" s="416">
        <f t="shared" si="27"/>
        <v>0</v>
      </c>
      <c r="X33" s="416">
        <f t="shared" si="27"/>
        <v>0</v>
      </c>
      <c r="Y33" s="416">
        <f t="shared" si="27"/>
        <v>0</v>
      </c>
    </row>
    <row r="34" spans="1:25" ht="15" customHeight="1" x14ac:dyDescent="0.3">
      <c r="A34" s="635">
        <v>15</v>
      </c>
      <c r="B34" s="635" t="s">
        <v>1097</v>
      </c>
      <c r="C34" s="635">
        <f>'Form Sh'!E32</f>
        <v>0</v>
      </c>
      <c r="D34" s="635">
        <f>'Form Sh'!I66</f>
        <v>0</v>
      </c>
      <c r="E34" s="636">
        <f>'Form Sh'!Q66</f>
        <v>0</v>
      </c>
      <c r="F34" s="635">
        <f>'Form Sh'!N32</f>
        <v>0</v>
      </c>
      <c r="G34" s="635">
        <f>'Form Sh'!O32</f>
        <v>0</v>
      </c>
      <c r="H34" s="635">
        <f>'Form Sh'!P32</f>
        <v>0</v>
      </c>
      <c r="I34" s="412" t="s">
        <v>1099</v>
      </c>
      <c r="J34" s="412" t="s">
        <v>28</v>
      </c>
      <c r="K34" s="412">
        <f>K5/100*$C$34</f>
        <v>0</v>
      </c>
      <c r="L34" s="412">
        <f t="shared" ref="L34:Y34" si="28">L5/100*$C$34</f>
        <v>0</v>
      </c>
      <c r="M34" s="412">
        <f t="shared" si="28"/>
        <v>0</v>
      </c>
      <c r="N34" s="412">
        <f t="shared" si="28"/>
        <v>0</v>
      </c>
      <c r="O34" s="412">
        <f t="shared" si="28"/>
        <v>0</v>
      </c>
      <c r="P34" s="412">
        <f t="shared" si="28"/>
        <v>0</v>
      </c>
      <c r="Q34" s="412">
        <f t="shared" si="28"/>
        <v>0</v>
      </c>
      <c r="R34" s="412">
        <f t="shared" si="28"/>
        <v>0</v>
      </c>
      <c r="S34" s="412">
        <f t="shared" si="28"/>
        <v>0</v>
      </c>
      <c r="T34" s="412">
        <f t="shared" si="28"/>
        <v>0</v>
      </c>
      <c r="U34" s="412">
        <f t="shared" si="28"/>
        <v>0</v>
      </c>
      <c r="V34" s="412">
        <f t="shared" si="28"/>
        <v>0</v>
      </c>
      <c r="W34" s="412">
        <f t="shared" si="28"/>
        <v>0</v>
      </c>
      <c r="X34" s="412">
        <f t="shared" si="28"/>
        <v>0</v>
      </c>
      <c r="Y34" s="412">
        <f t="shared" si="28"/>
        <v>0</v>
      </c>
    </row>
    <row r="35" spans="1:25" ht="15" customHeight="1" x14ac:dyDescent="0.3">
      <c r="A35" s="635"/>
      <c r="B35" s="635"/>
      <c r="C35" s="635"/>
      <c r="D35" s="635"/>
      <c r="E35" s="634"/>
      <c r="F35" s="635"/>
      <c r="G35" s="635"/>
      <c r="H35" s="635"/>
      <c r="I35" s="412" t="s">
        <v>1234</v>
      </c>
      <c r="J35" s="412" t="s">
        <v>108</v>
      </c>
      <c r="K35" s="412">
        <f>$F$34*K34^2-$G$34*K34+$H$34</f>
        <v>0</v>
      </c>
      <c r="L35" s="412">
        <f t="shared" ref="L35:Y35" si="29">$F$34*L34^2-$G$34*L34+$H$34</f>
        <v>0</v>
      </c>
      <c r="M35" s="412">
        <f t="shared" si="29"/>
        <v>0</v>
      </c>
      <c r="N35" s="412">
        <f t="shared" si="29"/>
        <v>0</v>
      </c>
      <c r="O35" s="412">
        <f t="shared" si="29"/>
        <v>0</v>
      </c>
      <c r="P35" s="412">
        <f t="shared" si="29"/>
        <v>0</v>
      </c>
      <c r="Q35" s="412">
        <f t="shared" si="29"/>
        <v>0</v>
      </c>
      <c r="R35" s="412">
        <f t="shared" si="29"/>
        <v>0</v>
      </c>
      <c r="S35" s="412">
        <f t="shared" si="29"/>
        <v>0</v>
      </c>
      <c r="T35" s="412">
        <f t="shared" si="29"/>
        <v>0</v>
      </c>
      <c r="U35" s="412">
        <f t="shared" si="29"/>
        <v>0</v>
      </c>
      <c r="V35" s="412">
        <f t="shared" si="29"/>
        <v>0</v>
      </c>
      <c r="W35" s="412">
        <f t="shared" si="29"/>
        <v>0</v>
      </c>
      <c r="X35" s="412">
        <f t="shared" si="29"/>
        <v>0</v>
      </c>
      <c r="Y35" s="412">
        <f t="shared" si="29"/>
        <v>0</v>
      </c>
    </row>
    <row r="36" spans="1:25" ht="15.75" customHeight="1" x14ac:dyDescent="0.3">
      <c r="A36" s="635">
        <v>16</v>
      </c>
      <c r="B36" s="644" t="s">
        <v>1087</v>
      </c>
      <c r="C36" s="644">
        <f>'Form Sh'!E33</f>
        <v>0</v>
      </c>
      <c r="D36" s="644"/>
      <c r="E36" s="636"/>
      <c r="F36" s="644"/>
      <c r="G36" s="644"/>
      <c r="H36" s="644"/>
      <c r="I36" s="416" t="s">
        <v>1099</v>
      </c>
      <c r="J36" s="416" t="s">
        <v>28</v>
      </c>
      <c r="K36" s="416">
        <f>K5/100*$C$36</f>
        <v>0</v>
      </c>
      <c r="L36" s="416">
        <f t="shared" ref="L36:Y36" si="30">L5/100*$C$36</f>
        <v>0</v>
      </c>
      <c r="M36" s="416">
        <f t="shared" si="30"/>
        <v>0</v>
      </c>
      <c r="N36" s="416">
        <f t="shared" si="30"/>
        <v>0</v>
      </c>
      <c r="O36" s="416">
        <f t="shared" si="30"/>
        <v>0</v>
      </c>
      <c r="P36" s="416">
        <f t="shared" si="30"/>
        <v>0</v>
      </c>
      <c r="Q36" s="416">
        <f t="shared" si="30"/>
        <v>0</v>
      </c>
      <c r="R36" s="416">
        <f t="shared" si="30"/>
        <v>0</v>
      </c>
      <c r="S36" s="416">
        <f t="shared" si="30"/>
        <v>0</v>
      </c>
      <c r="T36" s="416">
        <f t="shared" si="30"/>
        <v>0</v>
      </c>
      <c r="U36" s="416">
        <f t="shared" si="30"/>
        <v>0</v>
      </c>
      <c r="V36" s="416">
        <f t="shared" si="30"/>
        <v>0</v>
      </c>
      <c r="W36" s="416">
        <f t="shared" si="30"/>
        <v>0</v>
      </c>
      <c r="X36" s="416">
        <f t="shared" si="30"/>
        <v>0</v>
      </c>
      <c r="Y36" s="416">
        <f t="shared" si="30"/>
        <v>0</v>
      </c>
    </row>
    <row r="37" spans="1:25" ht="15.75" customHeight="1" x14ac:dyDescent="0.3">
      <c r="A37" s="635"/>
      <c r="B37" s="644"/>
      <c r="C37" s="644"/>
      <c r="D37" s="644"/>
      <c r="E37" s="634"/>
      <c r="F37" s="644"/>
      <c r="G37" s="644"/>
      <c r="H37" s="644"/>
      <c r="I37" s="416" t="s">
        <v>1234</v>
      </c>
      <c r="J37" s="416" t="s">
        <v>108</v>
      </c>
      <c r="K37" s="416">
        <f>IFERROR((K6*K7+K8*K9+K10*K11+K12*K13+K14*K15+K16*K17+K18*K19+K20*K21+K22*K23+K24*K25+K26*K27+K28*K29+K30*K31+K32*K33+K34*K35)/(IF(K7&gt;0,K6,0)+IF(K9&gt;0,K8,0)+IF(K11&gt;0,K10,0)+IF(K13&gt;0,K12,0)+IF(K15&gt;0,K14,0)+IF(K17&gt;0,K16,0)+IF(K19&gt;0,K18,0)+IF(K21&gt;0,K20,0)+IF(K23&gt;0,K22,0)+IF(K25&gt;0,K24,0)+IF(K27&gt;0,K26,0)+IF(K29&gt;0,K28,0)+IF(K31&gt;0,K30,0)+IF(K33&gt;0,K32,0)+IF(K35&gt;0,K34,0)),0)</f>
        <v>0</v>
      </c>
      <c r="L37" s="416">
        <f t="shared" ref="L37:Y37" si="31">IFERROR((L6*L7+L8*L9+L10*L11+L12*L13+L14*L15+L16*L17+L18*L19+L20*L21+L22*L23+L24*L25+L26*L27+L28*L29+L30*L31+L32*L33+L34*L35)/(IF(L7&gt;0,L6,0)+IF(L9&gt;0,L8,0)+IF(L11&gt;0,L10,0)+IF(L13&gt;0,L12,0)+IF(L15&gt;0,L14,0)+IF(L17&gt;0,L16,0)+IF(L19&gt;0,L18,0)+IF(L21&gt;0,L20,0)+IF(L23&gt;0,L22,0)+IF(L25&gt;0,L24,0)+IF(L27&gt;0,L26,0)+IF(L29&gt;0,L28,0)+IF(L31&gt;0,L30,0)+IF(L33&gt;0,L32,0)+IF(L35&gt;0,L34,0)),0)</f>
        <v>0</v>
      </c>
      <c r="M37" s="416">
        <f t="shared" si="31"/>
        <v>0</v>
      </c>
      <c r="N37" s="416">
        <f t="shared" si="31"/>
        <v>0</v>
      </c>
      <c r="O37" s="416">
        <f t="shared" si="31"/>
        <v>0</v>
      </c>
      <c r="P37" s="416">
        <f t="shared" si="31"/>
        <v>0</v>
      </c>
      <c r="Q37" s="416">
        <f t="shared" si="31"/>
        <v>0</v>
      </c>
      <c r="R37" s="416">
        <f t="shared" si="31"/>
        <v>0</v>
      </c>
      <c r="S37" s="416">
        <f t="shared" si="31"/>
        <v>0</v>
      </c>
      <c r="T37" s="416">
        <f t="shared" si="31"/>
        <v>0</v>
      </c>
      <c r="U37" s="416">
        <f t="shared" si="31"/>
        <v>0</v>
      </c>
      <c r="V37" s="416">
        <f t="shared" si="31"/>
        <v>0</v>
      </c>
      <c r="W37" s="416">
        <f t="shared" si="31"/>
        <v>0</v>
      </c>
      <c r="X37" s="416">
        <f t="shared" si="31"/>
        <v>0</v>
      </c>
      <c r="Y37" s="416">
        <f t="shared" si="31"/>
        <v>0</v>
      </c>
    </row>
    <row r="38" spans="1:25" x14ac:dyDescent="0.3">
      <c r="A38" s="634">
        <v>17</v>
      </c>
      <c r="B38" s="640" t="s">
        <v>1107</v>
      </c>
      <c r="C38" s="640"/>
      <c r="D38" s="640"/>
      <c r="E38" s="640"/>
      <c r="F38" s="640"/>
      <c r="G38" s="640"/>
      <c r="H38" s="640"/>
      <c r="I38" s="640"/>
      <c r="J38" s="640"/>
      <c r="K38" s="640"/>
      <c r="L38" s="640"/>
      <c r="M38" s="641"/>
      <c r="N38" s="642"/>
      <c r="O38" s="642"/>
      <c r="P38" s="642"/>
      <c r="Q38" s="642"/>
      <c r="R38" s="642"/>
      <c r="S38" s="642"/>
      <c r="T38" s="642"/>
      <c r="U38" s="642"/>
      <c r="V38" s="642"/>
      <c r="W38" s="642"/>
      <c r="X38" s="642"/>
      <c r="Y38" s="643"/>
    </row>
    <row r="39" spans="1:25" ht="15" customHeight="1" x14ac:dyDescent="0.3">
      <c r="A39" s="635"/>
      <c r="B39" s="412" t="s">
        <v>1099</v>
      </c>
      <c r="C39" s="412" t="s">
        <v>1235</v>
      </c>
      <c r="D39" s="412" t="s">
        <v>1100</v>
      </c>
      <c r="E39" s="635" t="s">
        <v>1104</v>
      </c>
      <c r="F39" s="635"/>
      <c r="G39" s="635" t="s">
        <v>1101</v>
      </c>
      <c r="H39" s="635"/>
      <c r="I39" s="412" t="s">
        <v>1106</v>
      </c>
      <c r="J39" s="412" t="s">
        <v>1102</v>
      </c>
      <c r="K39" s="412" t="s">
        <v>1108</v>
      </c>
      <c r="L39" s="412" t="s">
        <v>1103</v>
      </c>
      <c r="M39" s="641"/>
      <c r="N39" s="642"/>
      <c r="O39" s="642"/>
      <c r="P39" s="642"/>
      <c r="Q39" s="642"/>
      <c r="R39" s="642"/>
      <c r="S39" s="642"/>
      <c r="T39" s="642"/>
      <c r="U39" s="642"/>
      <c r="V39" s="642"/>
      <c r="W39" s="642"/>
      <c r="X39" s="642"/>
      <c r="Y39" s="643"/>
    </row>
    <row r="40" spans="1:25" ht="15" customHeight="1" x14ac:dyDescent="0.3">
      <c r="A40" s="635"/>
      <c r="B40" s="412" t="s">
        <v>28</v>
      </c>
      <c r="C40" s="412" t="s">
        <v>108</v>
      </c>
      <c r="D40" s="412" t="s">
        <v>62</v>
      </c>
      <c r="E40" s="635" t="s">
        <v>1105</v>
      </c>
      <c r="F40" s="635"/>
      <c r="G40" s="412" t="s">
        <v>302</v>
      </c>
      <c r="H40" s="412" t="s">
        <v>301</v>
      </c>
      <c r="I40" s="412" t="s">
        <v>62</v>
      </c>
      <c r="J40" s="412" t="s">
        <v>108</v>
      </c>
      <c r="K40" s="412" t="s">
        <v>62</v>
      </c>
      <c r="L40" s="412" t="s">
        <v>108</v>
      </c>
      <c r="M40" s="641"/>
      <c r="N40" s="642"/>
      <c r="O40" s="642"/>
      <c r="P40" s="642"/>
      <c r="Q40" s="642"/>
      <c r="R40" s="642"/>
      <c r="S40" s="642"/>
      <c r="T40" s="642"/>
      <c r="U40" s="642"/>
      <c r="V40" s="642"/>
      <c r="W40" s="642"/>
      <c r="X40" s="642"/>
      <c r="Y40" s="643"/>
    </row>
    <row r="41" spans="1:25" ht="15" customHeight="1" x14ac:dyDescent="0.3">
      <c r="A41" s="635"/>
      <c r="B41" s="412">
        <f>K36</f>
        <v>0</v>
      </c>
      <c r="C41" s="333">
        <f>K37</f>
        <v>0</v>
      </c>
      <c r="D41" s="412">
        <f>'Form Sh'!M81</f>
        <v>0</v>
      </c>
      <c r="E41" s="635">
        <v>2.5000000000000001E-2</v>
      </c>
      <c r="F41" s="635"/>
      <c r="G41" s="412">
        <f>'Annex-loading factor'!F15</f>
        <v>100</v>
      </c>
      <c r="H41" s="412">
        <f>'Annex-loading factor'!E15</f>
        <v>0</v>
      </c>
      <c r="I41" s="333">
        <f>'Form Sh'!F33</f>
        <v>0</v>
      </c>
      <c r="J41" s="333">
        <f>IFERROR(IF('Form Sh'!$E$5="Coal/Lignite/Oil/Gas Fired",C41/($I$41/100),'NF-2 PLF and APC'!C41),0)</f>
        <v>0</v>
      </c>
      <c r="K41" s="334">
        <f>D41-(100-G41)*$E$41</f>
        <v>0</v>
      </c>
      <c r="L41" s="333">
        <f t="shared" ref="L41:L55" si="32">J41/(1-(K41/100))</f>
        <v>0</v>
      </c>
      <c r="M41" s="641"/>
      <c r="N41" s="642"/>
      <c r="O41" s="642"/>
      <c r="P41" s="642"/>
      <c r="Q41" s="642"/>
      <c r="R41" s="642"/>
      <c r="S41" s="642"/>
      <c r="T41" s="642"/>
      <c r="U41" s="642"/>
      <c r="V41" s="642"/>
      <c r="W41" s="642"/>
      <c r="X41" s="642"/>
      <c r="Y41" s="643"/>
    </row>
    <row r="42" spans="1:25" ht="15" customHeight="1" x14ac:dyDescent="0.3">
      <c r="A42" s="635"/>
      <c r="B42" s="412">
        <f>L36</f>
        <v>0</v>
      </c>
      <c r="C42" s="333">
        <f>L37</f>
        <v>0</v>
      </c>
      <c r="D42" s="635"/>
      <c r="E42" s="635"/>
      <c r="F42" s="635"/>
      <c r="G42" s="635"/>
      <c r="H42" s="635"/>
      <c r="I42" s="635"/>
      <c r="J42" s="333">
        <f>IFERROR(IF('Form Sh'!$E$5="Coal/Lignite/Oil/Gas Fired",C42/($I$41/100),'NF-2 PLF and APC'!C42),0)</f>
        <v>0</v>
      </c>
      <c r="K42" s="334">
        <f>K41+$E$41*5</f>
        <v>0.125</v>
      </c>
      <c r="L42" s="333">
        <f t="shared" si="32"/>
        <v>0</v>
      </c>
      <c r="M42" s="641"/>
      <c r="N42" s="642"/>
      <c r="O42" s="642"/>
      <c r="P42" s="642"/>
      <c r="Q42" s="642"/>
      <c r="R42" s="642"/>
      <c r="S42" s="642"/>
      <c r="T42" s="642"/>
      <c r="U42" s="642"/>
      <c r="V42" s="642"/>
      <c r="W42" s="642"/>
      <c r="X42" s="642"/>
      <c r="Y42" s="643"/>
    </row>
    <row r="43" spans="1:25" ht="15" customHeight="1" x14ac:dyDescent="0.3">
      <c r="A43" s="635"/>
      <c r="B43" s="412">
        <f>M36</f>
        <v>0</v>
      </c>
      <c r="C43" s="333">
        <f>M37</f>
        <v>0</v>
      </c>
      <c r="D43" s="635"/>
      <c r="E43" s="635"/>
      <c r="F43" s="635"/>
      <c r="G43" s="635"/>
      <c r="H43" s="635"/>
      <c r="I43" s="635"/>
      <c r="J43" s="333">
        <f>IFERROR(IF('Form Sh'!$E$5="Coal/Lignite/Oil/Gas Fired",C43/($I$41/100),'NF-2 PLF and APC'!C43),0)</f>
        <v>0</v>
      </c>
      <c r="K43" s="334">
        <f t="shared" ref="K43:K55" si="33">K42+$E$41*5</f>
        <v>0.25</v>
      </c>
      <c r="L43" s="333">
        <f t="shared" si="32"/>
        <v>0</v>
      </c>
      <c r="M43" s="641"/>
      <c r="N43" s="642"/>
      <c r="O43" s="642"/>
      <c r="P43" s="642"/>
      <c r="Q43" s="642"/>
      <c r="R43" s="642"/>
      <c r="S43" s="642"/>
      <c r="T43" s="642"/>
      <c r="U43" s="642"/>
      <c r="V43" s="642"/>
      <c r="W43" s="642"/>
      <c r="X43" s="642"/>
      <c r="Y43" s="643"/>
    </row>
    <row r="44" spans="1:25" ht="15" customHeight="1" x14ac:dyDescent="0.3">
      <c r="A44" s="635"/>
      <c r="B44" s="412">
        <f>N36</f>
        <v>0</v>
      </c>
      <c r="C44" s="333">
        <f>N37</f>
        <v>0</v>
      </c>
      <c r="D44" s="635"/>
      <c r="E44" s="635"/>
      <c r="F44" s="635"/>
      <c r="G44" s="635"/>
      <c r="H44" s="635"/>
      <c r="I44" s="635"/>
      <c r="J44" s="333">
        <f>IFERROR(IF('Form Sh'!$E$5="Coal/Lignite/Oil/Gas Fired",C44/($I$41/100),'NF-2 PLF and APC'!C44),0)</f>
        <v>0</v>
      </c>
      <c r="K44" s="334">
        <f t="shared" si="33"/>
        <v>0.375</v>
      </c>
      <c r="L44" s="333">
        <f t="shared" si="32"/>
        <v>0</v>
      </c>
      <c r="M44" s="641"/>
      <c r="N44" s="642"/>
      <c r="O44" s="642"/>
      <c r="P44" s="642"/>
      <c r="Q44" s="642"/>
      <c r="R44" s="642"/>
      <c r="S44" s="642"/>
      <c r="T44" s="642"/>
      <c r="U44" s="642"/>
      <c r="V44" s="642"/>
      <c r="W44" s="642"/>
      <c r="X44" s="642"/>
      <c r="Y44" s="643"/>
    </row>
    <row r="45" spans="1:25" ht="15" customHeight="1" x14ac:dyDescent="0.3">
      <c r="A45" s="635"/>
      <c r="B45" s="412">
        <f>O36</f>
        <v>0</v>
      </c>
      <c r="C45" s="333">
        <f>O37</f>
        <v>0</v>
      </c>
      <c r="D45" s="635"/>
      <c r="E45" s="635"/>
      <c r="F45" s="635"/>
      <c r="G45" s="635"/>
      <c r="H45" s="635"/>
      <c r="I45" s="635"/>
      <c r="J45" s="333">
        <f>IFERROR(IF('Form Sh'!$E$5="Coal/Lignite/Oil/Gas Fired",C45/($I$41/100),'NF-2 PLF and APC'!C45),0)</f>
        <v>0</v>
      </c>
      <c r="K45" s="334">
        <f t="shared" si="33"/>
        <v>0.5</v>
      </c>
      <c r="L45" s="333">
        <f t="shared" si="32"/>
        <v>0</v>
      </c>
      <c r="M45" s="641"/>
      <c r="N45" s="642"/>
      <c r="O45" s="642"/>
      <c r="P45" s="642"/>
      <c r="Q45" s="642"/>
      <c r="R45" s="642"/>
      <c r="S45" s="642"/>
      <c r="T45" s="642"/>
      <c r="U45" s="642"/>
      <c r="V45" s="642"/>
      <c r="W45" s="642"/>
      <c r="X45" s="642"/>
      <c r="Y45" s="643"/>
    </row>
    <row r="46" spans="1:25" ht="15" customHeight="1" x14ac:dyDescent="0.3">
      <c r="A46" s="635"/>
      <c r="B46" s="412">
        <f>P36</f>
        <v>0</v>
      </c>
      <c r="C46" s="333">
        <f>P37</f>
        <v>0</v>
      </c>
      <c r="D46" s="635"/>
      <c r="E46" s="635"/>
      <c r="F46" s="635"/>
      <c r="G46" s="635"/>
      <c r="H46" s="635"/>
      <c r="I46" s="635"/>
      <c r="J46" s="333">
        <f>IFERROR(IF('Form Sh'!$E$5="Coal/Lignite/Oil/Gas Fired",C46/($I$41/100),'NF-2 PLF and APC'!C46),0)</f>
        <v>0</v>
      </c>
      <c r="K46" s="334">
        <f t="shared" si="33"/>
        <v>0.625</v>
      </c>
      <c r="L46" s="333">
        <f t="shared" si="32"/>
        <v>0</v>
      </c>
      <c r="M46" s="641"/>
      <c r="N46" s="642"/>
      <c r="O46" s="642"/>
      <c r="P46" s="642"/>
      <c r="Q46" s="642"/>
      <c r="R46" s="642"/>
      <c r="S46" s="642"/>
      <c r="T46" s="642"/>
      <c r="U46" s="642"/>
      <c r="V46" s="642"/>
      <c r="W46" s="642"/>
      <c r="X46" s="642"/>
      <c r="Y46" s="643"/>
    </row>
    <row r="47" spans="1:25" ht="15" customHeight="1" x14ac:dyDescent="0.3">
      <c r="A47" s="635"/>
      <c r="B47" s="412">
        <f>Q36</f>
        <v>0</v>
      </c>
      <c r="C47" s="333">
        <f>Q37</f>
        <v>0</v>
      </c>
      <c r="D47" s="635"/>
      <c r="E47" s="635"/>
      <c r="F47" s="635"/>
      <c r="G47" s="635"/>
      <c r="H47" s="635"/>
      <c r="I47" s="635"/>
      <c r="J47" s="333">
        <f>IFERROR(IF('Form Sh'!$E$5="Coal/Lignite/Oil/Gas Fired",C47/($I$41/100),'NF-2 PLF and APC'!C47),0)</f>
        <v>0</v>
      </c>
      <c r="K47" s="334">
        <f t="shared" si="33"/>
        <v>0.75</v>
      </c>
      <c r="L47" s="333">
        <f t="shared" si="32"/>
        <v>0</v>
      </c>
      <c r="M47" s="641"/>
      <c r="N47" s="642"/>
      <c r="O47" s="642"/>
      <c r="P47" s="642"/>
      <c r="Q47" s="642"/>
      <c r="R47" s="642"/>
      <c r="S47" s="642"/>
      <c r="T47" s="642"/>
      <c r="U47" s="642"/>
      <c r="V47" s="642"/>
      <c r="W47" s="642"/>
      <c r="X47" s="642"/>
      <c r="Y47" s="643"/>
    </row>
    <row r="48" spans="1:25" ht="15" customHeight="1" x14ac:dyDescent="0.3">
      <c r="A48" s="635"/>
      <c r="B48" s="412">
        <f>R36</f>
        <v>0</v>
      </c>
      <c r="C48" s="333">
        <f>R37</f>
        <v>0</v>
      </c>
      <c r="D48" s="635"/>
      <c r="E48" s="635"/>
      <c r="F48" s="635"/>
      <c r="G48" s="635"/>
      <c r="H48" s="635"/>
      <c r="I48" s="635"/>
      <c r="J48" s="333">
        <f>IFERROR(IF('Form Sh'!$E$5="Coal/Lignite/Oil/Gas Fired",C48/($I$41/100),'NF-2 PLF and APC'!C48),0)</f>
        <v>0</v>
      </c>
      <c r="K48" s="334">
        <f t="shared" si="33"/>
        <v>0.875</v>
      </c>
      <c r="L48" s="333">
        <f t="shared" si="32"/>
        <v>0</v>
      </c>
      <c r="M48" s="641"/>
      <c r="N48" s="642"/>
      <c r="O48" s="642"/>
      <c r="P48" s="642"/>
      <c r="Q48" s="642"/>
      <c r="R48" s="642"/>
      <c r="S48" s="642"/>
      <c r="T48" s="642"/>
      <c r="U48" s="642"/>
      <c r="V48" s="642"/>
      <c r="W48" s="642"/>
      <c r="X48" s="642"/>
      <c r="Y48" s="643"/>
    </row>
    <row r="49" spans="1:25" ht="15" customHeight="1" x14ac:dyDescent="0.3">
      <c r="A49" s="635"/>
      <c r="B49" s="412">
        <f>S36</f>
        <v>0</v>
      </c>
      <c r="C49" s="333">
        <f>S37</f>
        <v>0</v>
      </c>
      <c r="D49" s="635"/>
      <c r="E49" s="635"/>
      <c r="F49" s="635"/>
      <c r="G49" s="635"/>
      <c r="H49" s="635"/>
      <c r="I49" s="635"/>
      <c r="J49" s="333">
        <f>IFERROR(IF('Form Sh'!$E$5="Coal/Lignite/Oil/Gas Fired",C49/($I$41/100),'NF-2 PLF and APC'!C49),0)</f>
        <v>0</v>
      </c>
      <c r="K49" s="334">
        <f t="shared" si="33"/>
        <v>1</v>
      </c>
      <c r="L49" s="333">
        <f t="shared" si="32"/>
        <v>0</v>
      </c>
      <c r="M49" s="641"/>
      <c r="N49" s="642"/>
      <c r="O49" s="642"/>
      <c r="P49" s="642"/>
      <c r="Q49" s="642"/>
      <c r="R49" s="642"/>
      <c r="S49" s="642"/>
      <c r="T49" s="642"/>
      <c r="U49" s="642"/>
      <c r="V49" s="642"/>
      <c r="W49" s="642"/>
      <c r="X49" s="642"/>
      <c r="Y49" s="643"/>
    </row>
    <row r="50" spans="1:25" ht="15" customHeight="1" x14ac:dyDescent="0.3">
      <c r="A50" s="635"/>
      <c r="B50" s="412">
        <f>T36</f>
        <v>0</v>
      </c>
      <c r="C50" s="333">
        <f>T37</f>
        <v>0</v>
      </c>
      <c r="D50" s="635"/>
      <c r="E50" s="635"/>
      <c r="F50" s="635"/>
      <c r="G50" s="635"/>
      <c r="H50" s="635"/>
      <c r="I50" s="635"/>
      <c r="J50" s="333">
        <f>IFERROR(IF('Form Sh'!$E$5="Coal/Lignite/Oil/Gas Fired",C50/($I$41/100),'NF-2 PLF and APC'!C50),0)</f>
        <v>0</v>
      </c>
      <c r="K50" s="334">
        <f t="shared" si="33"/>
        <v>1.125</v>
      </c>
      <c r="L50" s="333">
        <f t="shared" si="32"/>
        <v>0</v>
      </c>
      <c r="M50" s="641"/>
      <c r="N50" s="642"/>
      <c r="O50" s="642"/>
      <c r="P50" s="642"/>
      <c r="Q50" s="642"/>
      <c r="R50" s="642"/>
      <c r="S50" s="642"/>
      <c r="T50" s="642"/>
      <c r="U50" s="642"/>
      <c r="V50" s="642"/>
      <c r="W50" s="642"/>
      <c r="X50" s="642"/>
      <c r="Y50" s="643"/>
    </row>
    <row r="51" spans="1:25" ht="15" customHeight="1" x14ac:dyDescent="0.3">
      <c r="A51" s="635"/>
      <c r="B51" s="412">
        <f>U36</f>
        <v>0</v>
      </c>
      <c r="C51" s="333">
        <f>U37</f>
        <v>0</v>
      </c>
      <c r="D51" s="635"/>
      <c r="E51" s="635"/>
      <c r="F51" s="635"/>
      <c r="G51" s="635"/>
      <c r="H51" s="635"/>
      <c r="I51" s="635"/>
      <c r="J51" s="333">
        <f>IFERROR(IF('Form Sh'!$E$5="Coal/Lignite/Oil/Gas Fired",C51/($I$41/100),'NF-2 PLF and APC'!C51),0)</f>
        <v>0</v>
      </c>
      <c r="K51" s="334">
        <f t="shared" si="33"/>
        <v>1.25</v>
      </c>
      <c r="L51" s="333">
        <f t="shared" si="32"/>
        <v>0</v>
      </c>
      <c r="M51" s="641"/>
      <c r="N51" s="642"/>
      <c r="O51" s="642"/>
      <c r="P51" s="642"/>
      <c r="Q51" s="642"/>
      <c r="R51" s="642"/>
      <c r="S51" s="642"/>
      <c r="T51" s="642"/>
      <c r="U51" s="642"/>
      <c r="V51" s="642"/>
      <c r="W51" s="642"/>
      <c r="X51" s="642"/>
      <c r="Y51" s="643"/>
    </row>
    <row r="52" spans="1:25" ht="15" customHeight="1" x14ac:dyDescent="0.3">
      <c r="A52" s="635"/>
      <c r="B52" s="412">
        <f>V36</f>
        <v>0</v>
      </c>
      <c r="C52" s="333">
        <f>V37</f>
        <v>0</v>
      </c>
      <c r="D52" s="635"/>
      <c r="E52" s="635"/>
      <c r="F52" s="635"/>
      <c r="G52" s="635"/>
      <c r="H52" s="635"/>
      <c r="I52" s="635"/>
      <c r="J52" s="333">
        <f>IFERROR(IF('Form Sh'!$E$5="Coal/Lignite/Oil/Gas Fired",C52/($I$41/100),'NF-2 PLF and APC'!C52),0)</f>
        <v>0</v>
      </c>
      <c r="K52" s="334">
        <f t="shared" si="33"/>
        <v>1.375</v>
      </c>
      <c r="L52" s="333">
        <f t="shared" si="32"/>
        <v>0</v>
      </c>
      <c r="M52" s="641"/>
      <c r="N52" s="642"/>
      <c r="O52" s="642"/>
      <c r="P52" s="642"/>
      <c r="Q52" s="642"/>
      <c r="R52" s="642"/>
      <c r="S52" s="642"/>
      <c r="T52" s="642"/>
      <c r="U52" s="642"/>
      <c r="V52" s="642"/>
      <c r="W52" s="642"/>
      <c r="X52" s="642"/>
      <c r="Y52" s="643"/>
    </row>
    <row r="53" spans="1:25" ht="15" customHeight="1" x14ac:dyDescent="0.3">
      <c r="A53" s="635"/>
      <c r="B53" s="412">
        <f>W36</f>
        <v>0</v>
      </c>
      <c r="C53" s="333">
        <f>W37</f>
        <v>0</v>
      </c>
      <c r="D53" s="635"/>
      <c r="E53" s="635"/>
      <c r="F53" s="635"/>
      <c r="G53" s="635"/>
      <c r="H53" s="635"/>
      <c r="I53" s="635"/>
      <c r="J53" s="333">
        <f>IFERROR(IF('Form Sh'!$E$5="Coal/Lignite/Oil/Gas Fired",C53/($I$41/100),'NF-2 PLF and APC'!C53),0)</f>
        <v>0</v>
      </c>
      <c r="K53" s="334">
        <f t="shared" si="33"/>
        <v>1.5</v>
      </c>
      <c r="L53" s="333">
        <f t="shared" si="32"/>
        <v>0</v>
      </c>
      <c r="M53" s="641"/>
      <c r="N53" s="642"/>
      <c r="O53" s="642"/>
      <c r="P53" s="642"/>
      <c r="Q53" s="642"/>
      <c r="R53" s="642"/>
      <c r="S53" s="642"/>
      <c r="T53" s="642"/>
      <c r="U53" s="642"/>
      <c r="V53" s="642"/>
      <c r="W53" s="642"/>
      <c r="X53" s="642"/>
      <c r="Y53" s="643"/>
    </row>
    <row r="54" spans="1:25" ht="15" customHeight="1" x14ac:dyDescent="0.3">
      <c r="A54" s="635"/>
      <c r="B54" s="412">
        <f>X36</f>
        <v>0</v>
      </c>
      <c r="C54" s="333">
        <f>X37</f>
        <v>0</v>
      </c>
      <c r="D54" s="635"/>
      <c r="E54" s="635"/>
      <c r="F54" s="635"/>
      <c r="G54" s="635"/>
      <c r="H54" s="635"/>
      <c r="I54" s="635"/>
      <c r="J54" s="333">
        <f>IFERROR(IF('Form Sh'!$E$5="Coal/Lignite/Oil/Gas Fired",C54/($I$41/100),'NF-2 PLF and APC'!C54),0)</f>
        <v>0</v>
      </c>
      <c r="K54" s="334">
        <f t="shared" si="33"/>
        <v>1.625</v>
      </c>
      <c r="L54" s="333">
        <f t="shared" si="32"/>
        <v>0</v>
      </c>
      <c r="M54" s="641"/>
      <c r="N54" s="642"/>
      <c r="O54" s="642"/>
      <c r="P54" s="642"/>
      <c r="Q54" s="642"/>
      <c r="R54" s="642"/>
      <c r="S54" s="642"/>
      <c r="T54" s="642"/>
      <c r="U54" s="642"/>
      <c r="V54" s="642"/>
      <c r="W54" s="642"/>
      <c r="X54" s="642"/>
      <c r="Y54" s="643"/>
    </row>
    <row r="55" spans="1:25" ht="15" customHeight="1" x14ac:dyDescent="0.3">
      <c r="A55" s="636"/>
      <c r="B55" s="413">
        <f>Y36</f>
        <v>0</v>
      </c>
      <c r="C55" s="427">
        <f>Y37</f>
        <v>0</v>
      </c>
      <c r="D55" s="636"/>
      <c r="E55" s="636"/>
      <c r="F55" s="636"/>
      <c r="G55" s="636"/>
      <c r="H55" s="636"/>
      <c r="I55" s="636"/>
      <c r="J55" s="333">
        <f>IFERROR(IF('Form Sh'!$E$5="Coal/Lignite/Oil/Gas Fired",C55/($I$41/100),'NF-2 PLF and APC'!C55),0)</f>
        <v>0</v>
      </c>
      <c r="K55" s="334">
        <f t="shared" si="33"/>
        <v>1.75</v>
      </c>
      <c r="L55" s="333">
        <f t="shared" si="32"/>
        <v>0</v>
      </c>
      <c r="M55" s="641"/>
      <c r="N55" s="642"/>
      <c r="O55" s="642"/>
      <c r="P55" s="642"/>
      <c r="Q55" s="642"/>
      <c r="R55" s="642"/>
      <c r="S55" s="642"/>
      <c r="T55" s="642"/>
      <c r="U55" s="642"/>
      <c r="V55" s="642"/>
      <c r="W55" s="642"/>
      <c r="X55" s="642"/>
      <c r="Y55" s="643"/>
    </row>
    <row r="56" spans="1:25" ht="15" customHeight="1" x14ac:dyDescent="0.3">
      <c r="A56" s="634">
        <v>18</v>
      </c>
      <c r="B56" s="335" t="s">
        <v>1098</v>
      </c>
      <c r="C56" s="336" t="s">
        <v>1074</v>
      </c>
      <c r="D56" s="637"/>
      <c r="E56" s="638"/>
      <c r="F56" s="638"/>
      <c r="G56" s="638"/>
      <c r="H56" s="638"/>
      <c r="I56" s="638"/>
      <c r="J56" s="638"/>
      <c r="K56" s="638"/>
      <c r="L56" s="638"/>
      <c r="M56" s="638"/>
      <c r="N56" s="638"/>
      <c r="O56" s="638"/>
      <c r="P56" s="638"/>
      <c r="Q56" s="638"/>
      <c r="R56" s="638"/>
      <c r="S56" s="638"/>
      <c r="T56" s="638"/>
      <c r="U56" s="638"/>
      <c r="V56" s="638"/>
      <c r="W56" s="638"/>
      <c r="X56" s="638"/>
      <c r="Y56" s="639"/>
    </row>
    <row r="57" spans="1:25" ht="15" customHeight="1" x14ac:dyDescent="0.3">
      <c r="A57" s="635"/>
      <c r="B57" s="412" t="s">
        <v>4</v>
      </c>
      <c r="C57" s="412">
        <f>INDEX(LINEST(L41:L55,B41:B55^{1,2}),1)</f>
        <v>0</v>
      </c>
      <c r="D57" s="637"/>
      <c r="E57" s="638"/>
      <c r="F57" s="638"/>
      <c r="G57" s="638"/>
      <c r="H57" s="638"/>
      <c r="I57" s="638"/>
      <c r="J57" s="638"/>
      <c r="K57" s="638"/>
      <c r="L57" s="638"/>
      <c r="M57" s="638"/>
      <c r="N57" s="638"/>
      <c r="O57" s="638"/>
      <c r="P57" s="638"/>
      <c r="Q57" s="638"/>
      <c r="R57" s="638"/>
      <c r="S57" s="638"/>
      <c r="T57" s="638"/>
      <c r="U57" s="638"/>
      <c r="V57" s="638"/>
      <c r="W57" s="638"/>
      <c r="X57" s="638"/>
      <c r="Y57" s="639"/>
    </row>
    <row r="58" spans="1:25" ht="15" customHeight="1" x14ac:dyDescent="0.3">
      <c r="A58" s="635"/>
      <c r="B58" s="412" t="s">
        <v>12</v>
      </c>
      <c r="C58" s="412">
        <f>INDEX(LINEST(L41:L55,B41:B55^{1,2}),1,2)</f>
        <v>0</v>
      </c>
      <c r="D58" s="637"/>
      <c r="E58" s="638"/>
      <c r="F58" s="638"/>
      <c r="G58" s="638"/>
      <c r="H58" s="638"/>
      <c r="I58" s="638"/>
      <c r="J58" s="638"/>
      <c r="K58" s="638"/>
      <c r="L58" s="638"/>
      <c r="M58" s="638"/>
      <c r="N58" s="638"/>
      <c r="O58" s="638"/>
      <c r="P58" s="638"/>
      <c r="Q58" s="638"/>
      <c r="R58" s="638"/>
      <c r="S58" s="638"/>
      <c r="T58" s="638"/>
      <c r="U58" s="638"/>
      <c r="V58" s="638"/>
      <c r="W58" s="638"/>
      <c r="X58" s="638"/>
      <c r="Y58" s="639"/>
    </row>
    <row r="59" spans="1:25" ht="15" customHeight="1" x14ac:dyDescent="0.3">
      <c r="A59" s="636"/>
      <c r="B59" s="413" t="s">
        <v>50</v>
      </c>
      <c r="C59" s="413">
        <f>INDEX(LINEST(L41:L55,B41:B55^{1,2}),1,3)</f>
        <v>0</v>
      </c>
      <c r="D59" s="637"/>
      <c r="E59" s="638"/>
      <c r="F59" s="638"/>
      <c r="G59" s="638"/>
      <c r="H59" s="638"/>
      <c r="I59" s="638"/>
      <c r="J59" s="638"/>
      <c r="K59" s="638"/>
      <c r="L59" s="638"/>
      <c r="M59" s="638"/>
      <c r="N59" s="638"/>
      <c r="O59" s="638"/>
      <c r="P59" s="638"/>
      <c r="Q59" s="638"/>
      <c r="R59" s="638"/>
      <c r="S59" s="638"/>
      <c r="T59" s="638"/>
      <c r="U59" s="638"/>
      <c r="V59" s="638"/>
      <c r="W59" s="638"/>
      <c r="X59" s="638"/>
      <c r="Y59" s="639"/>
    </row>
    <row r="60" spans="1:25" ht="15" customHeight="1" x14ac:dyDescent="0.3">
      <c r="A60" s="413">
        <v>19</v>
      </c>
      <c r="B60" s="631" t="s">
        <v>1236</v>
      </c>
      <c r="C60" s="631"/>
      <c r="D60" s="631"/>
      <c r="E60" s="631"/>
      <c r="F60" s="631"/>
      <c r="G60" s="631"/>
      <c r="H60" s="420" t="s">
        <v>108</v>
      </c>
      <c r="I60" s="423">
        <f>IF('Form Sh'!E5="Coal/Lignite/Oil/Gas Fired",IF('Form Sh'!G33&gt;0,'Form Sh'!G33,'Form Sh'!J33), IF('Form Sh'!H33&gt;0,'Form Sh'!H33,'Form Sh'!K33))</f>
        <v>0</v>
      </c>
      <c r="J60" s="424"/>
      <c r="K60" s="178"/>
      <c r="L60" s="178"/>
      <c r="M60" s="178"/>
      <c r="N60" s="178"/>
      <c r="O60" s="178"/>
      <c r="P60" s="178"/>
      <c r="Q60" s="178"/>
      <c r="R60" s="178"/>
      <c r="S60" s="178"/>
      <c r="T60" s="178"/>
      <c r="U60" s="178"/>
      <c r="V60" s="178"/>
      <c r="W60" s="178"/>
      <c r="X60" s="178"/>
      <c r="Y60" s="178"/>
    </row>
    <row r="61" spans="1:25" ht="15" customHeight="1" x14ac:dyDescent="0.3">
      <c r="A61" s="413">
        <v>20</v>
      </c>
      <c r="B61" s="631" t="s">
        <v>1237</v>
      </c>
      <c r="C61" s="631"/>
      <c r="D61" s="631"/>
      <c r="E61" s="631"/>
      <c r="F61" s="631"/>
      <c r="G61" s="631"/>
      <c r="H61" s="420" t="s">
        <v>108</v>
      </c>
      <c r="I61" s="423">
        <f>C41</f>
        <v>0</v>
      </c>
      <c r="J61" s="424"/>
      <c r="K61" s="178"/>
      <c r="L61" s="178"/>
      <c r="M61" s="178"/>
      <c r="N61" s="178"/>
      <c r="O61" s="178"/>
      <c r="P61" s="178"/>
      <c r="Q61" s="178"/>
      <c r="R61" s="178"/>
      <c r="S61" s="178"/>
      <c r="T61" s="178"/>
      <c r="U61" s="178"/>
      <c r="V61" s="178"/>
      <c r="W61" s="178"/>
      <c r="X61" s="178"/>
      <c r="Y61" s="178"/>
    </row>
    <row r="62" spans="1:25" ht="15" customHeight="1" x14ac:dyDescent="0.3">
      <c r="A62" s="413">
        <v>21</v>
      </c>
      <c r="B62" s="631" t="s">
        <v>1146</v>
      </c>
      <c r="C62" s="631"/>
      <c r="D62" s="631"/>
      <c r="E62" s="631"/>
      <c r="F62" s="631"/>
      <c r="G62" s="631"/>
      <c r="H62" s="422" t="s">
        <v>62</v>
      </c>
      <c r="I62" s="423">
        <f>IFERROR((I60-I61)/I60*100,0)</f>
        <v>0</v>
      </c>
      <c r="J62" s="424"/>
      <c r="K62" s="178"/>
      <c r="L62" s="178"/>
      <c r="M62" s="178"/>
      <c r="N62" s="178"/>
      <c r="O62" s="178"/>
      <c r="P62" s="178"/>
      <c r="Q62" s="178"/>
      <c r="R62" s="178"/>
      <c r="S62" s="178"/>
      <c r="T62" s="178"/>
      <c r="U62" s="178"/>
      <c r="V62" s="178"/>
      <c r="W62" s="178"/>
      <c r="X62" s="178"/>
      <c r="Y62" s="178"/>
    </row>
    <row r="63" spans="1:25" ht="15" customHeight="1" x14ac:dyDescent="0.3">
      <c r="A63" s="412">
        <v>22</v>
      </c>
      <c r="B63" s="633" t="s">
        <v>1239</v>
      </c>
      <c r="C63" s="633"/>
      <c r="D63" s="633"/>
      <c r="E63" s="633"/>
      <c r="F63" s="633"/>
      <c r="G63" s="633"/>
      <c r="H63" s="418" t="s">
        <v>108</v>
      </c>
      <c r="I63" s="419">
        <f>'Summary Sheet'!F28</f>
        <v>0</v>
      </c>
      <c r="J63" s="424"/>
      <c r="K63" s="178"/>
      <c r="L63" s="178"/>
      <c r="M63" s="178"/>
      <c r="N63" s="178"/>
      <c r="O63" s="178"/>
      <c r="P63" s="178"/>
      <c r="Q63" s="178"/>
      <c r="R63" s="178"/>
      <c r="S63" s="178"/>
      <c r="T63" s="178"/>
      <c r="U63" s="178"/>
      <c r="V63" s="178"/>
      <c r="W63" s="178"/>
      <c r="X63" s="178"/>
      <c r="Y63" s="178"/>
    </row>
    <row r="64" spans="1:25" ht="15" customHeight="1" x14ac:dyDescent="0.3">
      <c r="A64" s="412">
        <v>26</v>
      </c>
      <c r="B64" s="633" t="s">
        <v>1112</v>
      </c>
      <c r="C64" s="633"/>
      <c r="D64" s="633"/>
      <c r="E64" s="633"/>
      <c r="F64" s="633"/>
      <c r="G64" s="633"/>
      <c r="H64" s="418" t="s">
        <v>108</v>
      </c>
      <c r="I64" s="419">
        <f>'Summary Sheet'!F33</f>
        <v>0</v>
      </c>
      <c r="J64" s="424"/>
      <c r="K64" s="178"/>
      <c r="L64" s="178"/>
      <c r="M64" s="178"/>
      <c r="N64" s="178"/>
      <c r="O64" s="178"/>
      <c r="P64" s="178"/>
      <c r="Q64" s="178"/>
      <c r="R64" s="178"/>
      <c r="S64" s="178"/>
      <c r="T64" s="178"/>
      <c r="U64" s="178"/>
      <c r="V64" s="178"/>
      <c r="W64" s="178"/>
      <c r="X64" s="178"/>
      <c r="Y64" s="178"/>
    </row>
    <row r="65" spans="1:25" ht="15" customHeight="1" x14ac:dyDescent="0.3">
      <c r="A65" s="412">
        <v>27</v>
      </c>
      <c r="B65" s="633" t="s">
        <v>1116</v>
      </c>
      <c r="C65" s="633"/>
      <c r="D65" s="633"/>
      <c r="E65" s="633"/>
      <c r="F65" s="633"/>
      <c r="G65" s="633"/>
      <c r="H65" s="418" t="s">
        <v>108</v>
      </c>
      <c r="I65" s="419">
        <f>'Summary Sheet'!F10</f>
        <v>2495.86</v>
      </c>
      <c r="J65" s="424"/>
      <c r="K65" s="178"/>
      <c r="L65" s="178"/>
      <c r="M65" s="178"/>
      <c r="N65" s="178"/>
      <c r="O65" s="178"/>
      <c r="P65" s="178"/>
      <c r="Q65" s="178"/>
      <c r="R65" s="178"/>
      <c r="S65" s="178"/>
      <c r="T65" s="178"/>
      <c r="U65" s="178"/>
      <c r="V65" s="178"/>
      <c r="W65" s="178"/>
      <c r="X65" s="178"/>
      <c r="Y65" s="178"/>
    </row>
    <row r="66" spans="1:25" ht="15" customHeight="1" x14ac:dyDescent="0.3">
      <c r="A66" s="412">
        <v>23</v>
      </c>
      <c r="B66" s="631" t="s">
        <v>1148</v>
      </c>
      <c r="C66" s="631"/>
      <c r="D66" s="631"/>
      <c r="E66" s="631"/>
      <c r="F66" s="631"/>
      <c r="G66" s="631"/>
      <c r="H66" s="421" t="s">
        <v>108</v>
      </c>
      <c r="I66" s="423">
        <f>C57*(G41*C36/100)^2+C58*(G41*C36/100)+C59</f>
        <v>0</v>
      </c>
      <c r="J66" s="424"/>
      <c r="K66" s="178"/>
      <c r="L66" s="178"/>
      <c r="M66" s="178"/>
      <c r="N66" s="178"/>
      <c r="O66" s="178"/>
      <c r="P66" s="178"/>
      <c r="Q66" s="178"/>
      <c r="R66" s="178"/>
      <c r="S66" s="178"/>
      <c r="T66" s="178"/>
      <c r="U66" s="178"/>
      <c r="V66" s="178"/>
      <c r="W66" s="178"/>
      <c r="X66" s="178"/>
      <c r="Y66" s="178"/>
    </row>
    <row r="67" spans="1:25" ht="15" customHeight="1" x14ac:dyDescent="0.3">
      <c r="A67" s="412">
        <v>24</v>
      </c>
      <c r="B67" s="631" t="s">
        <v>1147</v>
      </c>
      <c r="C67" s="631"/>
      <c r="D67" s="631"/>
      <c r="E67" s="631"/>
      <c r="F67" s="631"/>
      <c r="G67" s="631"/>
      <c r="H67" s="421" t="s">
        <v>108</v>
      </c>
      <c r="I67" s="423">
        <f>I66*(1+I62/100)</f>
        <v>0</v>
      </c>
      <c r="J67" s="424"/>
      <c r="K67" s="178"/>
      <c r="L67" s="178"/>
      <c r="M67" s="178"/>
      <c r="N67" s="178"/>
      <c r="O67" s="178"/>
      <c r="P67" s="178"/>
      <c r="Q67" s="178"/>
      <c r="R67" s="178"/>
      <c r="S67" s="178"/>
      <c r="T67" s="178"/>
      <c r="U67" s="178"/>
      <c r="V67" s="178"/>
      <c r="W67" s="178"/>
      <c r="X67" s="178"/>
      <c r="Y67" s="178"/>
    </row>
    <row r="68" spans="1:25" ht="15" customHeight="1" x14ac:dyDescent="0.3">
      <c r="A68" s="412">
        <v>25</v>
      </c>
      <c r="B68" s="631" t="s">
        <v>1109</v>
      </c>
      <c r="C68" s="631"/>
      <c r="D68" s="631"/>
      <c r="E68" s="631"/>
      <c r="F68" s="631"/>
      <c r="G68" s="631"/>
      <c r="H68" s="421" t="s">
        <v>108</v>
      </c>
      <c r="I68" s="423">
        <f>'Form Sh'!M83</f>
        <v>0</v>
      </c>
      <c r="J68" s="424"/>
      <c r="K68" s="178"/>
      <c r="L68" s="178"/>
      <c r="M68" s="178"/>
      <c r="N68" s="178"/>
      <c r="O68" s="178"/>
      <c r="P68" s="178"/>
      <c r="Q68" s="178"/>
      <c r="R68" s="178"/>
      <c r="S68" s="178"/>
      <c r="T68" s="178"/>
      <c r="U68" s="178"/>
      <c r="V68" s="178"/>
      <c r="W68" s="178"/>
      <c r="X68" s="178"/>
      <c r="Y68" s="178"/>
    </row>
    <row r="69" spans="1:25" ht="15" customHeight="1" x14ac:dyDescent="0.3">
      <c r="A69" s="412">
        <v>28</v>
      </c>
      <c r="B69" s="631" t="s">
        <v>1230</v>
      </c>
      <c r="C69" s="631"/>
      <c r="D69" s="631"/>
      <c r="E69" s="631"/>
      <c r="F69" s="631"/>
      <c r="G69" s="631"/>
      <c r="H69" s="421" t="s">
        <v>108</v>
      </c>
      <c r="I69" s="423">
        <f>I68-I67</f>
        <v>0</v>
      </c>
      <c r="J69" s="424"/>
      <c r="K69" s="178"/>
      <c r="L69" s="178"/>
      <c r="M69" s="178"/>
      <c r="N69" s="178"/>
      <c r="O69" s="178"/>
      <c r="P69" s="178"/>
      <c r="Q69" s="178"/>
      <c r="R69" s="178"/>
      <c r="S69" s="178"/>
      <c r="T69" s="178"/>
      <c r="U69" s="178"/>
      <c r="V69" s="178"/>
      <c r="W69" s="178"/>
      <c r="X69" s="178"/>
      <c r="Y69" s="178"/>
    </row>
    <row r="70" spans="1:25" ht="15" customHeight="1" x14ac:dyDescent="0.3">
      <c r="A70" s="412">
        <v>29</v>
      </c>
      <c r="B70" s="628" t="s">
        <v>1151</v>
      </c>
      <c r="C70" s="629"/>
      <c r="D70" s="629"/>
      <c r="E70" s="629"/>
      <c r="F70" s="629"/>
      <c r="G70" s="630"/>
      <c r="H70" s="421" t="s">
        <v>62</v>
      </c>
      <c r="I70" s="426">
        <f>IFERROR(I69/I67*100,0)</f>
        <v>0</v>
      </c>
      <c r="J70" s="424"/>
      <c r="K70" s="178"/>
      <c r="L70" s="178"/>
      <c r="M70" s="178"/>
      <c r="N70" s="178"/>
      <c r="O70" s="178"/>
      <c r="P70" s="178"/>
      <c r="Q70" s="178"/>
      <c r="R70" s="178"/>
      <c r="S70" s="178"/>
      <c r="T70" s="178"/>
      <c r="U70" s="178"/>
      <c r="V70" s="178"/>
      <c r="W70" s="178"/>
      <c r="X70" s="178"/>
      <c r="Y70" s="178"/>
    </row>
    <row r="71" spans="1:25" ht="15" customHeight="1" x14ac:dyDescent="0.3">
      <c r="A71" s="412">
        <v>30</v>
      </c>
      <c r="B71" s="631" t="s">
        <v>1113</v>
      </c>
      <c r="C71" s="631"/>
      <c r="D71" s="631"/>
      <c r="E71" s="631"/>
      <c r="F71" s="631"/>
      <c r="G71" s="631"/>
      <c r="H71" s="421" t="s">
        <v>62</v>
      </c>
      <c r="I71" s="423">
        <f>IF(I70&lt;=2,0,IF(AND(I70&gt;2,I70&lt;=5),10,IF(AND(I70&gt;5,I70&lt;=10),17,IF(AND(I70&gt;10,I70&lt;=20),21,24))))</f>
        <v>0</v>
      </c>
      <c r="J71" s="424"/>
      <c r="K71" s="178"/>
      <c r="L71" s="178"/>
      <c r="M71" s="178"/>
      <c r="N71" s="178"/>
      <c r="O71" s="178"/>
      <c r="P71" s="178"/>
      <c r="Q71" s="178"/>
      <c r="R71" s="178"/>
      <c r="S71" s="178"/>
      <c r="T71" s="178"/>
      <c r="U71" s="178"/>
      <c r="V71" s="178"/>
      <c r="W71" s="178"/>
      <c r="X71" s="178"/>
      <c r="Y71" s="178"/>
    </row>
    <row r="72" spans="1:25" ht="15" customHeight="1" x14ac:dyDescent="0.3">
      <c r="A72" s="412">
        <v>31</v>
      </c>
      <c r="B72" s="631" t="s">
        <v>1114</v>
      </c>
      <c r="C72" s="631"/>
      <c r="D72" s="631"/>
      <c r="E72" s="631"/>
      <c r="F72" s="631"/>
      <c r="G72" s="631"/>
      <c r="H72" s="421" t="s">
        <v>108</v>
      </c>
      <c r="I72" s="423">
        <f>(I71/100)*I69</f>
        <v>0</v>
      </c>
      <c r="J72" s="424"/>
      <c r="K72" s="178"/>
      <c r="L72" s="178"/>
      <c r="M72" s="178"/>
      <c r="N72" s="178"/>
      <c r="O72" s="178"/>
      <c r="P72" s="178"/>
      <c r="Q72" s="178"/>
      <c r="R72" s="178"/>
      <c r="S72" s="178"/>
      <c r="T72" s="178"/>
      <c r="U72" s="178"/>
      <c r="V72" s="178"/>
      <c r="W72" s="178"/>
      <c r="X72" s="178"/>
      <c r="Y72" s="178"/>
    </row>
    <row r="73" spans="1:25" ht="15" customHeight="1" x14ac:dyDescent="0.3">
      <c r="A73" s="412">
        <v>32</v>
      </c>
      <c r="B73" s="631" t="s">
        <v>1115</v>
      </c>
      <c r="C73" s="631"/>
      <c r="D73" s="631"/>
      <c r="E73" s="631"/>
      <c r="F73" s="631"/>
      <c r="G73" s="631"/>
      <c r="H73" s="421" t="s">
        <v>108</v>
      </c>
      <c r="I73" s="423">
        <f>I69-I72</f>
        <v>0</v>
      </c>
      <c r="J73" s="424"/>
      <c r="K73" s="178"/>
      <c r="L73" s="178"/>
      <c r="M73" s="178"/>
      <c r="N73" s="178"/>
      <c r="O73" s="178"/>
      <c r="P73" s="178"/>
      <c r="Q73" s="178"/>
      <c r="R73" s="178"/>
      <c r="S73" s="178"/>
      <c r="T73" s="178"/>
      <c r="U73" s="178"/>
      <c r="V73" s="178"/>
      <c r="W73" s="178"/>
      <c r="X73" s="178"/>
      <c r="Y73" s="178"/>
    </row>
    <row r="74" spans="1:25" ht="15" customHeight="1" x14ac:dyDescent="0.3">
      <c r="A74" s="412">
        <v>33</v>
      </c>
      <c r="B74" s="631" t="s">
        <v>1115</v>
      </c>
      <c r="C74" s="631"/>
      <c r="D74" s="631"/>
      <c r="E74" s="631"/>
      <c r="F74" s="631"/>
      <c r="G74" s="631"/>
      <c r="H74" s="421" t="s">
        <v>62</v>
      </c>
      <c r="I74" s="423">
        <f>IFERROR(I73/I67*100,0)</f>
        <v>0</v>
      </c>
      <c r="J74" s="424"/>
      <c r="K74" s="178"/>
      <c r="L74" s="178"/>
      <c r="M74" s="178"/>
      <c r="N74" s="178"/>
      <c r="O74" s="178"/>
      <c r="P74" s="178"/>
      <c r="Q74" s="178"/>
      <c r="R74" s="178"/>
      <c r="S74" s="178"/>
      <c r="T74" s="178"/>
      <c r="U74" s="178"/>
      <c r="V74" s="178"/>
      <c r="W74" s="178"/>
      <c r="X74" s="178"/>
      <c r="Y74" s="178"/>
    </row>
    <row r="75" spans="1:25" ht="30.75" customHeight="1" x14ac:dyDescent="0.3">
      <c r="A75" s="413">
        <v>35</v>
      </c>
      <c r="B75" s="632" t="s">
        <v>1231</v>
      </c>
      <c r="C75" s="632"/>
      <c r="D75" s="632"/>
      <c r="E75" s="632"/>
      <c r="F75" s="632"/>
      <c r="G75" s="632"/>
      <c r="H75" s="418" t="s">
        <v>62</v>
      </c>
      <c r="I75" s="419">
        <f>I74</f>
        <v>0</v>
      </c>
      <c r="J75" s="424"/>
      <c r="K75" s="178"/>
      <c r="L75" s="178"/>
      <c r="M75" s="178"/>
      <c r="N75" s="178"/>
      <c r="O75" s="178"/>
      <c r="P75" s="178"/>
      <c r="Q75" s="178"/>
      <c r="R75" s="178"/>
      <c r="S75" s="178"/>
      <c r="T75" s="178"/>
      <c r="U75" s="178"/>
      <c r="V75" s="178"/>
      <c r="W75" s="178"/>
      <c r="X75" s="178"/>
      <c r="Y75" s="178"/>
    </row>
    <row r="76" spans="1:25" ht="15" customHeight="1" x14ac:dyDescent="0.3">
      <c r="A76" s="412">
        <v>37</v>
      </c>
      <c r="B76" s="628" t="s">
        <v>1145</v>
      </c>
      <c r="C76" s="629"/>
      <c r="D76" s="629"/>
      <c r="E76" s="629"/>
      <c r="F76" s="629"/>
      <c r="G76" s="630"/>
      <c r="H76" s="421" t="s">
        <v>108</v>
      </c>
      <c r="I76" s="423">
        <f>'Form Sh'!F83</f>
        <v>0</v>
      </c>
      <c r="J76" s="424"/>
      <c r="K76" s="178"/>
      <c r="L76" s="178"/>
      <c r="M76" s="178"/>
      <c r="N76" s="178"/>
      <c r="O76" s="178"/>
      <c r="P76" s="178"/>
      <c r="Q76" s="178"/>
      <c r="R76" s="178"/>
      <c r="S76" s="178"/>
      <c r="T76" s="178"/>
      <c r="U76" s="178"/>
      <c r="V76" s="178"/>
      <c r="W76" s="178"/>
      <c r="X76" s="178"/>
      <c r="Y76" s="178"/>
    </row>
    <row r="77" spans="1:25" ht="15" customHeight="1" x14ac:dyDescent="0.3">
      <c r="A77" s="412">
        <v>38</v>
      </c>
      <c r="B77" s="628" t="s">
        <v>1149</v>
      </c>
      <c r="C77" s="629"/>
      <c r="D77" s="629"/>
      <c r="E77" s="629"/>
      <c r="F77" s="629"/>
      <c r="G77" s="630"/>
      <c r="H77" s="421" t="s">
        <v>108</v>
      </c>
      <c r="I77" s="423">
        <f>C57*(H41*C36/100)^2+C58*(H41*C36/100)+C59</f>
        <v>0</v>
      </c>
      <c r="J77" s="424"/>
      <c r="K77" s="178"/>
      <c r="L77" s="178"/>
      <c r="M77" s="178"/>
      <c r="N77" s="178"/>
      <c r="O77" s="178"/>
      <c r="P77" s="178"/>
      <c r="Q77" s="178"/>
      <c r="R77" s="178"/>
      <c r="S77" s="178"/>
      <c r="T77" s="178"/>
      <c r="U77" s="178"/>
      <c r="V77" s="178"/>
      <c r="W77" s="178"/>
      <c r="X77" s="178"/>
      <c r="Y77" s="178"/>
    </row>
    <row r="78" spans="1:25" ht="15" customHeight="1" x14ac:dyDescent="0.3">
      <c r="A78" s="412">
        <v>39</v>
      </c>
      <c r="B78" s="628" t="s">
        <v>1150</v>
      </c>
      <c r="C78" s="629"/>
      <c r="D78" s="629"/>
      <c r="E78" s="629"/>
      <c r="F78" s="629"/>
      <c r="G78" s="630"/>
      <c r="H78" s="421"/>
      <c r="I78" s="423">
        <f>I77*(1+I62/100)</f>
        <v>0</v>
      </c>
      <c r="J78" s="424"/>
      <c r="K78" s="178"/>
      <c r="L78" s="178"/>
      <c r="M78" s="178"/>
      <c r="N78" s="178"/>
      <c r="O78" s="178"/>
      <c r="P78" s="178"/>
      <c r="Q78" s="178"/>
      <c r="R78" s="178"/>
      <c r="S78" s="178"/>
      <c r="T78" s="178"/>
      <c r="U78" s="178"/>
      <c r="V78" s="178"/>
      <c r="W78" s="178"/>
      <c r="X78" s="178"/>
      <c r="Y78" s="178"/>
    </row>
    <row r="79" spans="1:25" ht="15" customHeight="1" x14ac:dyDescent="0.3">
      <c r="A79" s="412">
        <v>40</v>
      </c>
      <c r="B79" s="628" t="s">
        <v>1232</v>
      </c>
      <c r="C79" s="629"/>
      <c r="D79" s="629"/>
      <c r="E79" s="629"/>
      <c r="F79" s="629"/>
      <c r="G79" s="630"/>
      <c r="H79" s="421" t="s">
        <v>108</v>
      </c>
      <c r="I79" s="423">
        <f>I78+(I78*(I75/100))</f>
        <v>0</v>
      </c>
      <c r="J79" s="424"/>
      <c r="K79" s="178"/>
      <c r="L79" s="178"/>
      <c r="M79" s="178"/>
      <c r="N79" s="178"/>
      <c r="O79" s="178"/>
      <c r="P79" s="178"/>
      <c r="Q79" s="178"/>
      <c r="R79" s="178"/>
      <c r="S79" s="178"/>
      <c r="T79" s="178"/>
      <c r="U79" s="178"/>
      <c r="V79" s="178"/>
      <c r="W79" s="178"/>
      <c r="X79" s="178"/>
      <c r="Y79" s="178"/>
    </row>
    <row r="80" spans="1:25" ht="15" customHeight="1" x14ac:dyDescent="0.3">
      <c r="A80" s="412">
        <v>43</v>
      </c>
      <c r="B80" s="631" t="s">
        <v>1194</v>
      </c>
      <c r="C80" s="631"/>
      <c r="D80" s="631"/>
      <c r="E80" s="631"/>
      <c r="F80" s="631"/>
      <c r="G80" s="631"/>
      <c r="H80" s="421" t="s">
        <v>108</v>
      </c>
      <c r="I80" s="423">
        <f>I79-I65</f>
        <v>-2495.86</v>
      </c>
      <c r="J80" s="424"/>
      <c r="K80" s="178"/>
      <c r="L80" s="178"/>
      <c r="M80" s="178"/>
      <c r="N80" s="178"/>
      <c r="O80" s="178"/>
      <c r="P80" s="178"/>
      <c r="Q80" s="178"/>
      <c r="R80" s="178"/>
      <c r="S80" s="178"/>
      <c r="T80" s="178"/>
      <c r="U80" s="178"/>
      <c r="V80" s="178"/>
      <c r="W80" s="178"/>
      <c r="X80" s="178"/>
      <c r="Y80" s="178"/>
    </row>
    <row r="81" spans="9:11" ht="15" customHeight="1" x14ac:dyDescent="0.3">
      <c r="I81" s="194"/>
      <c r="J81" s="339"/>
      <c r="K81" s="178"/>
    </row>
  </sheetData>
  <sheetProtection algorithmName="SHA-512" hashValue="69a6rZ8/mXxsMTzHlN+tB0jC+gR28ZWoXBcIyFFJQ3tquAR6BM2Zw/x3Xh7RsMEMnaaXbO3mjpfsgHyKSxTxHQ==" saltValue="mDeHXVR6oJQTMz+hMIfO6w==" spinCount="100000" sheet="1" objects="1" scenarios="1"/>
  <mergeCells count="172">
    <mergeCell ref="A1:Y1"/>
    <mergeCell ref="A2:D2"/>
    <mergeCell ref="E2:Y2"/>
    <mergeCell ref="A3:D3"/>
    <mergeCell ref="G3:Y3"/>
    <mergeCell ref="A4:A5"/>
    <mergeCell ref="B4:B5"/>
    <mergeCell ref="C4:C5"/>
    <mergeCell ref="D4:E4"/>
    <mergeCell ref="F4:H4"/>
    <mergeCell ref="I4:I5"/>
    <mergeCell ref="J4:J5"/>
    <mergeCell ref="K4:Y4"/>
    <mergeCell ref="A6:A7"/>
    <mergeCell ref="B6:B7"/>
    <mergeCell ref="C6:C7"/>
    <mergeCell ref="D6:D7"/>
    <mergeCell ref="E6:E7"/>
    <mergeCell ref="F6:F7"/>
    <mergeCell ref="G6:G7"/>
    <mergeCell ref="H6:H7"/>
    <mergeCell ref="A8:A9"/>
    <mergeCell ref="B8:B9"/>
    <mergeCell ref="C8:C9"/>
    <mergeCell ref="D8:D9"/>
    <mergeCell ref="E8:E9"/>
    <mergeCell ref="F8:F9"/>
    <mergeCell ref="G8:G9"/>
    <mergeCell ref="H8:H9"/>
    <mergeCell ref="G10:G11"/>
    <mergeCell ref="H10:H11"/>
    <mergeCell ref="A12:A13"/>
    <mergeCell ref="B12:B13"/>
    <mergeCell ref="C12:C13"/>
    <mergeCell ref="D12:D13"/>
    <mergeCell ref="E12:E13"/>
    <mergeCell ref="F12:F13"/>
    <mergeCell ref="G12:G13"/>
    <mergeCell ref="H12:H13"/>
    <mergeCell ref="A10:A11"/>
    <mergeCell ref="B10:B11"/>
    <mergeCell ref="C10:C11"/>
    <mergeCell ref="D10:D11"/>
    <mergeCell ref="E10:E11"/>
    <mergeCell ref="F10:F11"/>
    <mergeCell ref="G14:G15"/>
    <mergeCell ref="H14:H15"/>
    <mergeCell ref="A16:A17"/>
    <mergeCell ref="B16:B17"/>
    <mergeCell ref="C16:C17"/>
    <mergeCell ref="D16:D17"/>
    <mergeCell ref="E16:E17"/>
    <mergeCell ref="F16:F17"/>
    <mergeCell ref="G16:G17"/>
    <mergeCell ref="H16:H17"/>
    <mergeCell ref="A14:A15"/>
    <mergeCell ref="B14:B15"/>
    <mergeCell ref="C14:C15"/>
    <mergeCell ref="D14:D15"/>
    <mergeCell ref="E14:E15"/>
    <mergeCell ref="F14:F15"/>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22:G23"/>
    <mergeCell ref="H22:H23"/>
    <mergeCell ref="A24:A25"/>
    <mergeCell ref="B24:B25"/>
    <mergeCell ref="C24:C25"/>
    <mergeCell ref="D24:D25"/>
    <mergeCell ref="E24:E25"/>
    <mergeCell ref="F24:F25"/>
    <mergeCell ref="G24:G25"/>
    <mergeCell ref="H24:H25"/>
    <mergeCell ref="A22:A23"/>
    <mergeCell ref="B22:B23"/>
    <mergeCell ref="C22:C23"/>
    <mergeCell ref="D22:D23"/>
    <mergeCell ref="E22:E23"/>
    <mergeCell ref="F22:F23"/>
    <mergeCell ref="G26:G27"/>
    <mergeCell ref="H26:H27"/>
    <mergeCell ref="A28:A29"/>
    <mergeCell ref="B28:B29"/>
    <mergeCell ref="C28:C29"/>
    <mergeCell ref="D28:D29"/>
    <mergeCell ref="E28:E29"/>
    <mergeCell ref="F28:F29"/>
    <mergeCell ref="G28:G29"/>
    <mergeCell ref="H28:H29"/>
    <mergeCell ref="A26:A27"/>
    <mergeCell ref="B26:B27"/>
    <mergeCell ref="C26:C27"/>
    <mergeCell ref="D26:D27"/>
    <mergeCell ref="E26:E27"/>
    <mergeCell ref="F26:F27"/>
    <mergeCell ref="G30:G31"/>
    <mergeCell ref="H30:H31"/>
    <mergeCell ref="A32:A33"/>
    <mergeCell ref="B32:B33"/>
    <mergeCell ref="C32:C33"/>
    <mergeCell ref="D32:D33"/>
    <mergeCell ref="E32:E33"/>
    <mergeCell ref="F32:F33"/>
    <mergeCell ref="G32:G33"/>
    <mergeCell ref="H32:H33"/>
    <mergeCell ref="A30:A31"/>
    <mergeCell ref="B30:B31"/>
    <mergeCell ref="C30:C31"/>
    <mergeCell ref="D30:D31"/>
    <mergeCell ref="E30:E31"/>
    <mergeCell ref="F30:F31"/>
    <mergeCell ref="A38:A55"/>
    <mergeCell ref="B38:L38"/>
    <mergeCell ref="M38:Y55"/>
    <mergeCell ref="E39:F39"/>
    <mergeCell ref="G39:H39"/>
    <mergeCell ref="E40:F40"/>
    <mergeCell ref="E41:F41"/>
    <mergeCell ref="D42:I55"/>
    <mergeCell ref="G34:G35"/>
    <mergeCell ref="H34:H35"/>
    <mergeCell ref="A36:A37"/>
    <mergeCell ref="B36:B37"/>
    <mergeCell ref="C36:C37"/>
    <mergeCell ref="D36:D37"/>
    <mergeCell ref="E36:E37"/>
    <mergeCell ref="F36:F37"/>
    <mergeCell ref="G36:G37"/>
    <mergeCell ref="H36:H37"/>
    <mergeCell ref="A34:A35"/>
    <mergeCell ref="B34:B35"/>
    <mergeCell ref="C34:C35"/>
    <mergeCell ref="D34:D35"/>
    <mergeCell ref="E34:E35"/>
    <mergeCell ref="F34:F35"/>
    <mergeCell ref="B64:G64"/>
    <mergeCell ref="B65:G65"/>
    <mergeCell ref="B66:G66"/>
    <mergeCell ref="B67:G67"/>
    <mergeCell ref="B68:G68"/>
    <mergeCell ref="B69:G69"/>
    <mergeCell ref="A56:A59"/>
    <mergeCell ref="D56:Y59"/>
    <mergeCell ref="B60:G60"/>
    <mergeCell ref="B61:G61"/>
    <mergeCell ref="B62:G62"/>
    <mergeCell ref="B63:G63"/>
    <mergeCell ref="B76:G76"/>
    <mergeCell ref="B77:G77"/>
    <mergeCell ref="B78:G78"/>
    <mergeCell ref="B79:G79"/>
    <mergeCell ref="B80:G80"/>
    <mergeCell ref="B70:G70"/>
    <mergeCell ref="B71:G71"/>
    <mergeCell ref="B72:G72"/>
    <mergeCell ref="B73:G73"/>
    <mergeCell ref="B74:G74"/>
    <mergeCell ref="B75:G7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9"/>
  <sheetViews>
    <sheetView zoomScale="70" zoomScaleNormal="70" workbookViewId="0">
      <pane xSplit="4" ySplit="6" topLeftCell="F7" activePane="bottomRight" state="frozen"/>
      <selection pane="topRight" activeCell="E1" sqref="E1"/>
      <selection pane="bottomLeft" activeCell="A4" sqref="A4"/>
      <selection pane="bottomRight" activeCell="D4" sqref="D4:H4"/>
    </sheetView>
  </sheetViews>
  <sheetFormatPr defaultColWidth="8.85546875" defaultRowHeight="15" x14ac:dyDescent="0.25"/>
  <cols>
    <col min="1" max="1" width="7" style="16" customWidth="1"/>
    <col min="2" max="2" width="39.85546875" style="17" customWidth="1"/>
    <col min="3" max="3" width="30.85546875" style="165" customWidth="1"/>
    <col min="4" max="4" width="12.85546875" style="16" customWidth="1"/>
    <col min="5" max="6" width="14.85546875" style="16" customWidth="1"/>
    <col min="7" max="8" width="15.140625" style="16" customWidth="1"/>
    <col min="9" max="10" width="14" style="16" customWidth="1"/>
    <col min="11" max="12" width="14.5703125" style="16" customWidth="1"/>
    <col min="13" max="14" width="13.7109375" style="16" customWidth="1"/>
    <col min="15" max="16" width="13.28515625" style="16" customWidth="1"/>
    <col min="17" max="18" width="13" style="16" customWidth="1"/>
    <col min="19" max="20" width="12.85546875" style="16" customWidth="1"/>
    <col min="21" max="22" width="12" style="16" customWidth="1"/>
    <col min="23" max="34" width="12.7109375" style="16" customWidth="1"/>
    <col min="35" max="35" width="34.5703125" style="16" customWidth="1"/>
    <col min="36" max="16384" width="8.85546875" style="16"/>
  </cols>
  <sheetData>
    <row r="1" spans="1:35" ht="26.25" x14ac:dyDescent="0.4">
      <c r="A1" s="665" t="s">
        <v>405</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row>
    <row r="2" spans="1:35" ht="18.75" x14ac:dyDescent="0.3">
      <c r="A2" s="654" t="s">
        <v>156</v>
      </c>
      <c r="B2" s="655"/>
      <c r="C2" s="655"/>
      <c r="D2" s="656"/>
      <c r="E2" s="180" t="str">
        <f>'General Information'!C4</f>
        <v>NTPC - Ramagundam</v>
      </c>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2"/>
    </row>
    <row r="3" spans="1:35" s="176" customFormat="1" ht="18.75" x14ac:dyDescent="0.3">
      <c r="A3" s="673" t="s">
        <v>873</v>
      </c>
      <c r="B3" s="674"/>
      <c r="C3" s="674"/>
      <c r="D3" s="674"/>
      <c r="E3" s="193" t="str">
        <f>'Form Sh'!F609</f>
        <v>Yes</v>
      </c>
      <c r="F3" s="193" t="str">
        <f>'Form Sh'!S609</f>
        <v>Yes</v>
      </c>
      <c r="G3" s="651"/>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3"/>
    </row>
    <row r="4" spans="1:35" ht="18.75" x14ac:dyDescent="0.3">
      <c r="A4" s="654" t="s">
        <v>2</v>
      </c>
      <c r="B4" s="655"/>
      <c r="C4" s="656"/>
      <c r="D4" s="667" t="str">
        <f>'General Information'!D7:E7</f>
        <v>Gas Turbine (Open Cycle)</v>
      </c>
      <c r="E4" s="668"/>
      <c r="F4" s="668"/>
      <c r="G4" s="668"/>
      <c r="H4" s="668"/>
      <c r="I4" s="75"/>
      <c r="J4" s="75"/>
      <c r="K4" s="75"/>
      <c r="L4" s="75"/>
      <c r="M4" s="75"/>
      <c r="N4" s="75"/>
      <c r="O4" s="75"/>
      <c r="P4" s="75"/>
      <c r="Q4" s="75"/>
      <c r="R4" s="75"/>
      <c r="S4" s="75"/>
      <c r="T4" s="75"/>
      <c r="U4" s="75"/>
      <c r="V4" s="75"/>
      <c r="W4" s="75"/>
      <c r="X4" s="75"/>
      <c r="Y4" s="75"/>
      <c r="Z4" s="75"/>
      <c r="AA4" s="75"/>
      <c r="AB4" s="75"/>
      <c r="AC4" s="75"/>
      <c r="AD4" s="75"/>
      <c r="AE4" s="75"/>
      <c r="AF4" s="75"/>
      <c r="AG4" s="75"/>
      <c r="AH4" s="75"/>
      <c r="AI4" s="76"/>
    </row>
    <row r="5" spans="1:35" ht="28.5" customHeight="1" x14ac:dyDescent="0.25">
      <c r="A5" s="669" t="s">
        <v>139</v>
      </c>
      <c r="B5" s="669" t="s">
        <v>128</v>
      </c>
      <c r="C5" s="671" t="s">
        <v>173</v>
      </c>
      <c r="D5" s="669" t="s">
        <v>147</v>
      </c>
      <c r="E5" s="659" t="s">
        <v>621</v>
      </c>
      <c r="F5" s="660"/>
      <c r="G5" s="659" t="s">
        <v>622</v>
      </c>
      <c r="H5" s="660"/>
      <c r="I5" s="659" t="s">
        <v>623</v>
      </c>
      <c r="J5" s="660"/>
      <c r="K5" s="659" t="s">
        <v>624</v>
      </c>
      <c r="L5" s="660"/>
      <c r="M5" s="659" t="s">
        <v>625</v>
      </c>
      <c r="N5" s="660"/>
      <c r="O5" s="659" t="s">
        <v>626</v>
      </c>
      <c r="P5" s="660"/>
      <c r="Q5" s="659" t="s">
        <v>627</v>
      </c>
      <c r="R5" s="660"/>
      <c r="S5" s="659" t="s">
        <v>628</v>
      </c>
      <c r="T5" s="660"/>
      <c r="U5" s="659" t="s">
        <v>629</v>
      </c>
      <c r="V5" s="660"/>
      <c r="W5" s="659" t="s">
        <v>630</v>
      </c>
      <c r="X5" s="660"/>
      <c r="Y5" s="659" t="s">
        <v>1152</v>
      </c>
      <c r="Z5" s="660"/>
      <c r="AA5" s="659" t="s">
        <v>1153</v>
      </c>
      <c r="AB5" s="660"/>
      <c r="AC5" s="659" t="s">
        <v>1154</v>
      </c>
      <c r="AD5" s="660"/>
      <c r="AE5" s="659" t="s">
        <v>1155</v>
      </c>
      <c r="AF5" s="660"/>
      <c r="AG5" s="659" t="s">
        <v>1156</v>
      </c>
      <c r="AH5" s="660"/>
      <c r="AI5" s="84"/>
    </row>
    <row r="6" spans="1:35" s="226" customFormat="1" x14ac:dyDescent="0.25">
      <c r="A6" s="670"/>
      <c r="B6" s="670"/>
      <c r="C6" s="672"/>
      <c r="D6" s="670"/>
      <c r="E6" s="223" t="s">
        <v>301</v>
      </c>
      <c r="F6" s="224" t="s">
        <v>302</v>
      </c>
      <c r="G6" s="223" t="s">
        <v>301</v>
      </c>
      <c r="H6" s="224" t="s">
        <v>302</v>
      </c>
      <c r="I6" s="223" t="s">
        <v>301</v>
      </c>
      <c r="J6" s="224" t="s">
        <v>302</v>
      </c>
      <c r="K6" s="223" t="s">
        <v>301</v>
      </c>
      <c r="L6" s="224" t="s">
        <v>302</v>
      </c>
      <c r="M6" s="223" t="s">
        <v>301</v>
      </c>
      <c r="N6" s="224" t="s">
        <v>302</v>
      </c>
      <c r="O6" s="223" t="s">
        <v>301</v>
      </c>
      <c r="P6" s="224" t="s">
        <v>302</v>
      </c>
      <c r="Q6" s="223" t="s">
        <v>301</v>
      </c>
      <c r="R6" s="224" t="s">
        <v>302</v>
      </c>
      <c r="S6" s="223" t="s">
        <v>301</v>
      </c>
      <c r="T6" s="224" t="s">
        <v>302</v>
      </c>
      <c r="U6" s="223" t="s">
        <v>301</v>
      </c>
      <c r="V6" s="224" t="s">
        <v>302</v>
      </c>
      <c r="W6" s="223" t="s">
        <v>301</v>
      </c>
      <c r="X6" s="224" t="s">
        <v>302</v>
      </c>
      <c r="Y6" s="223" t="s">
        <v>301</v>
      </c>
      <c r="Z6" s="224" t="s">
        <v>302</v>
      </c>
      <c r="AA6" s="223" t="s">
        <v>301</v>
      </c>
      <c r="AB6" s="224" t="s">
        <v>302</v>
      </c>
      <c r="AC6" s="223" t="s">
        <v>301</v>
      </c>
      <c r="AD6" s="224" t="s">
        <v>302</v>
      </c>
      <c r="AE6" s="223" t="s">
        <v>301</v>
      </c>
      <c r="AF6" s="224" t="s">
        <v>302</v>
      </c>
      <c r="AG6" s="223" t="s">
        <v>301</v>
      </c>
      <c r="AH6" s="224" t="s">
        <v>302</v>
      </c>
      <c r="AI6" s="225" t="s">
        <v>52</v>
      </c>
    </row>
    <row r="7" spans="1:35" x14ac:dyDescent="0.25">
      <c r="A7" s="12">
        <v>1</v>
      </c>
      <c r="B7" s="15" t="str">
        <f>IF(OR($D$4="Gas Turbine (Open Cycle)",$D$4="Combined Cycle Gas Turbine (CCGT)"),"Module Capacity","Unit Capacity")</f>
        <v>Module Capacity</v>
      </c>
      <c r="C7" s="162" t="s">
        <v>721</v>
      </c>
      <c r="D7" s="12" t="s">
        <v>28</v>
      </c>
      <c r="E7" s="204">
        <f>'Form Sh'!E18</f>
        <v>0</v>
      </c>
      <c r="F7" s="204">
        <f>'Form Sh'!E18</f>
        <v>0</v>
      </c>
      <c r="G7" s="204">
        <f>'Form Sh'!E19</f>
        <v>0</v>
      </c>
      <c r="H7" s="204">
        <f>'Form Sh'!E19</f>
        <v>0</v>
      </c>
      <c r="I7" s="204">
        <f>'Form Sh'!E20</f>
        <v>0</v>
      </c>
      <c r="J7" s="204">
        <f>'Form Sh'!E20</f>
        <v>0</v>
      </c>
      <c r="K7" s="204">
        <f>'Form Sh'!E21</f>
        <v>0</v>
      </c>
      <c r="L7" s="204">
        <f>'Form Sh'!E21</f>
        <v>0</v>
      </c>
      <c r="M7" s="204">
        <f>'Form Sh'!E22</f>
        <v>0</v>
      </c>
      <c r="N7" s="204">
        <f>'Form Sh'!E22</f>
        <v>0</v>
      </c>
      <c r="O7" s="204">
        <f>'Form Sh'!E23</f>
        <v>0</v>
      </c>
      <c r="P7" s="204">
        <f>'Form Sh'!E23</f>
        <v>0</v>
      </c>
      <c r="Q7" s="204">
        <f>'Form Sh'!E24</f>
        <v>0</v>
      </c>
      <c r="R7" s="204">
        <f>'Form Sh'!E24</f>
        <v>0</v>
      </c>
      <c r="S7" s="204">
        <f>'Form Sh'!E25</f>
        <v>0</v>
      </c>
      <c r="T7" s="204">
        <f>'Form Sh'!E25</f>
        <v>0</v>
      </c>
      <c r="U7" s="204">
        <f>'Form Sh'!E26</f>
        <v>0</v>
      </c>
      <c r="V7" s="204">
        <f>'Form Sh'!E26</f>
        <v>0</v>
      </c>
      <c r="W7" s="204">
        <f>'Form Sh'!E27</f>
        <v>0</v>
      </c>
      <c r="X7" s="204">
        <f>'Form Sh'!E27</f>
        <v>0</v>
      </c>
      <c r="Y7" s="204">
        <f>'Form Sh'!E28</f>
        <v>0</v>
      </c>
      <c r="Z7" s="204">
        <f>'Form Sh'!E28</f>
        <v>0</v>
      </c>
      <c r="AA7" s="204">
        <f>'Form Sh'!E29</f>
        <v>0</v>
      </c>
      <c r="AB7" s="204">
        <f>'Form Sh'!E29</f>
        <v>0</v>
      </c>
      <c r="AC7" s="204">
        <f>'Form Sh'!E30</f>
        <v>0</v>
      </c>
      <c r="AD7" s="204">
        <f>'Form Sh'!E30</f>
        <v>0</v>
      </c>
      <c r="AE7" s="204">
        <f>'Form Sh'!E31</f>
        <v>0</v>
      </c>
      <c r="AF7" s="204">
        <f>'Form Sh'!E31</f>
        <v>0</v>
      </c>
      <c r="AG7" s="204">
        <f>'Form Sh'!E32</f>
        <v>0</v>
      </c>
      <c r="AH7" s="204">
        <f>'Form Sh'!E32</f>
        <v>0</v>
      </c>
      <c r="AI7" s="204"/>
    </row>
    <row r="8" spans="1:35" ht="30" x14ac:dyDescent="0.25">
      <c r="A8" s="12">
        <v>2</v>
      </c>
      <c r="B8" s="15" t="s">
        <v>404</v>
      </c>
      <c r="C8" s="162" t="s">
        <v>721</v>
      </c>
      <c r="D8" s="12" t="s">
        <v>108</v>
      </c>
      <c r="E8" s="205">
        <f>IF('Form Sh'!H18=0,'Form Sh'!K18,'Form Sh'!H18)</f>
        <v>0</v>
      </c>
      <c r="F8" s="205">
        <f>E8</f>
        <v>0</v>
      </c>
      <c r="G8" s="205">
        <f>IF('Form Sh'!H19=0,'Form Sh'!K19,'Form Sh'!H19)</f>
        <v>0</v>
      </c>
      <c r="H8" s="205">
        <f>G8</f>
        <v>0</v>
      </c>
      <c r="I8" s="205">
        <f>IF('Form Sh'!H20=0,'Form Sh'!K20,'Form Sh'!H20)</f>
        <v>0</v>
      </c>
      <c r="J8" s="205">
        <f>I8</f>
        <v>0</v>
      </c>
      <c r="K8" s="205">
        <f>IF('Form Sh'!H21=0,'Form Sh'!K21,'Form Sh'!H21)</f>
        <v>0</v>
      </c>
      <c r="L8" s="205">
        <f>K8</f>
        <v>0</v>
      </c>
      <c r="M8" s="205">
        <f>IF('Form Sh'!H22=0,'Form Sh'!K22,'Form Sh'!H22)</f>
        <v>0</v>
      </c>
      <c r="N8" s="205">
        <f>M8</f>
        <v>0</v>
      </c>
      <c r="O8" s="205">
        <f>IF('Form Sh'!H23=0,'Form Sh'!K23,'Form Sh'!H23)</f>
        <v>0</v>
      </c>
      <c r="P8" s="205">
        <f>O8</f>
        <v>0</v>
      </c>
      <c r="Q8" s="205">
        <f>IF('Form Sh'!H24=0,'Form Sh'!K24,'Form Sh'!H24)</f>
        <v>0</v>
      </c>
      <c r="R8" s="205">
        <f>Q8</f>
        <v>0</v>
      </c>
      <c r="S8" s="205">
        <f>IF('Form Sh'!H25=0,'Form Sh'!K25,'Form Sh'!H25)</f>
        <v>0</v>
      </c>
      <c r="T8" s="205">
        <f>S8</f>
        <v>0</v>
      </c>
      <c r="U8" s="205">
        <f>IF('Form Sh'!H26=0,'Form Sh'!K26,'Form Sh'!H26)</f>
        <v>0</v>
      </c>
      <c r="V8" s="205">
        <f>U8</f>
        <v>0</v>
      </c>
      <c r="W8" s="205">
        <f>IF('Form Sh'!H27=0,'Form Sh'!K27,'Form Sh'!H27)</f>
        <v>0</v>
      </c>
      <c r="X8" s="205">
        <f>W8</f>
        <v>0</v>
      </c>
      <c r="Y8" s="205">
        <f>IF('Form Sh'!H28=0,'Form Sh'!K28,'Form Sh'!H28)</f>
        <v>0</v>
      </c>
      <c r="Z8" s="205">
        <f>Y8</f>
        <v>0</v>
      </c>
      <c r="AA8" s="205">
        <f>IF('Form Sh'!H29=0,'Form Sh'!K29,'Form Sh'!H29)</f>
        <v>0</v>
      </c>
      <c r="AB8" s="205">
        <f>AA8</f>
        <v>0</v>
      </c>
      <c r="AC8" s="205">
        <f>IF('Form Sh'!H30=0,'Form Sh'!K30,'Form Sh'!H30)</f>
        <v>0</v>
      </c>
      <c r="AD8" s="205">
        <f>AC8</f>
        <v>0</v>
      </c>
      <c r="AE8" s="205">
        <f>IF('Form Sh'!H31=0,'Form Sh'!K31,'Form Sh'!H31)</f>
        <v>0</v>
      </c>
      <c r="AF8" s="205">
        <f>AE8</f>
        <v>0</v>
      </c>
      <c r="AG8" s="205">
        <f>IF('Form Sh'!H32=0,'Form Sh'!K32,'Form Sh'!H32)</f>
        <v>0</v>
      </c>
      <c r="AH8" s="205">
        <f>AG8</f>
        <v>0</v>
      </c>
      <c r="AI8" s="204"/>
    </row>
    <row r="9" spans="1:35" ht="29.45" customHeight="1" x14ac:dyDescent="0.25">
      <c r="A9" s="12">
        <v>3</v>
      </c>
      <c r="B9" s="15" t="s">
        <v>681</v>
      </c>
      <c r="C9" s="162" t="s">
        <v>721</v>
      </c>
      <c r="D9" s="12" t="s">
        <v>108</v>
      </c>
      <c r="E9" s="204">
        <f>'Form Sh'!R18</f>
        <v>0</v>
      </c>
      <c r="F9" s="204">
        <f>'Form Sh'!R18</f>
        <v>0</v>
      </c>
      <c r="G9" s="204">
        <f>'Form Sh'!R19</f>
        <v>0</v>
      </c>
      <c r="H9" s="204">
        <f>'Form Sh'!R19</f>
        <v>0</v>
      </c>
      <c r="I9" s="204">
        <f>'Form Sh'!R20</f>
        <v>0</v>
      </c>
      <c r="J9" s="204">
        <f>'Form Sh'!R20</f>
        <v>0</v>
      </c>
      <c r="K9" s="204">
        <f>'Form Sh'!R21</f>
        <v>0</v>
      </c>
      <c r="L9" s="204">
        <f>'Form Sh'!R21</f>
        <v>0</v>
      </c>
      <c r="M9" s="204">
        <f>'Form Sh'!R22</f>
        <v>0</v>
      </c>
      <c r="N9" s="204">
        <f>'Form Sh'!R22</f>
        <v>0</v>
      </c>
      <c r="O9" s="204">
        <f>'Form Sh'!R23</f>
        <v>0</v>
      </c>
      <c r="P9" s="204">
        <f>'Form Sh'!R23</f>
        <v>0</v>
      </c>
      <c r="Q9" s="204">
        <f>'Form Sh'!R24</f>
        <v>0</v>
      </c>
      <c r="R9" s="204">
        <f>'Form Sh'!R24</f>
        <v>0</v>
      </c>
      <c r="S9" s="204">
        <f>'Form Sh'!R25</f>
        <v>0</v>
      </c>
      <c r="T9" s="204">
        <f>'Form Sh'!R25</f>
        <v>0</v>
      </c>
      <c r="U9" s="204">
        <f>'Form Sh'!R26</f>
        <v>0</v>
      </c>
      <c r="V9" s="204">
        <f>'Form Sh'!R26</f>
        <v>0</v>
      </c>
      <c r="W9" s="204">
        <f>'Form Sh'!R27</f>
        <v>0</v>
      </c>
      <c r="X9" s="204">
        <f>'Form Sh'!R27</f>
        <v>0</v>
      </c>
      <c r="Y9" s="204">
        <f>'Form Sh'!R28</f>
        <v>0</v>
      </c>
      <c r="Z9" s="204">
        <f>'Form Sh'!R28</f>
        <v>0</v>
      </c>
      <c r="AA9" s="204">
        <f>'Form Sh'!R29</f>
        <v>0</v>
      </c>
      <c r="AB9" s="204">
        <f>'Form Sh'!R29</f>
        <v>0</v>
      </c>
      <c r="AC9" s="204">
        <f>'Form Sh'!R30</f>
        <v>0</v>
      </c>
      <c r="AD9" s="204">
        <f>'Form Sh'!R30</f>
        <v>0</v>
      </c>
      <c r="AE9" s="204">
        <f>'Form Sh'!R31</f>
        <v>0</v>
      </c>
      <c r="AF9" s="204">
        <f>'Form Sh'!R31</f>
        <v>0</v>
      </c>
      <c r="AG9" s="204">
        <f>'Form Sh'!R32</f>
        <v>0</v>
      </c>
      <c r="AH9" s="204">
        <f>'Form Sh'!R32</f>
        <v>0</v>
      </c>
      <c r="AI9" s="204"/>
    </row>
    <row r="10" spans="1:35" ht="30" x14ac:dyDescent="0.25">
      <c r="A10" s="12">
        <v>4</v>
      </c>
      <c r="B10" s="15" t="s">
        <v>403</v>
      </c>
      <c r="C10" s="162" t="s">
        <v>721</v>
      </c>
      <c r="D10" s="12" t="s">
        <v>108</v>
      </c>
      <c r="E10" s="204">
        <f>'Form Sh'!S18</f>
        <v>0</v>
      </c>
      <c r="F10" s="204">
        <f>'Form Sh'!S18</f>
        <v>0</v>
      </c>
      <c r="G10" s="204">
        <f>'Form Sh'!S19</f>
        <v>0</v>
      </c>
      <c r="H10" s="204">
        <f>'Form Sh'!S19</f>
        <v>0</v>
      </c>
      <c r="I10" s="204">
        <f>'Form Sh'!S20</f>
        <v>0</v>
      </c>
      <c r="J10" s="204">
        <f>'Form Sh'!S20</f>
        <v>0</v>
      </c>
      <c r="K10" s="204">
        <f>'Form Sh'!S21</f>
        <v>0</v>
      </c>
      <c r="L10" s="204">
        <f>'Form Sh'!S21</f>
        <v>0</v>
      </c>
      <c r="M10" s="204">
        <f>'Form Sh'!S22</f>
        <v>0</v>
      </c>
      <c r="N10" s="204">
        <f>'Form Sh'!S22</f>
        <v>0</v>
      </c>
      <c r="O10" s="204">
        <f>'Form Sh'!S23</f>
        <v>0</v>
      </c>
      <c r="P10" s="204">
        <f>'Form Sh'!S23</f>
        <v>0</v>
      </c>
      <c r="Q10" s="204">
        <f>'Form Sh'!S24</f>
        <v>0</v>
      </c>
      <c r="R10" s="204">
        <f>'Form Sh'!S24</f>
        <v>0</v>
      </c>
      <c r="S10" s="204">
        <f>'Form Sh'!S25</f>
        <v>0</v>
      </c>
      <c r="T10" s="204">
        <f>'Form Sh'!S25</f>
        <v>0</v>
      </c>
      <c r="U10" s="204">
        <f>'Form Sh'!S26</f>
        <v>0</v>
      </c>
      <c r="V10" s="204">
        <f>'Form Sh'!S26</f>
        <v>0</v>
      </c>
      <c r="W10" s="204">
        <f>'Form Sh'!S27</f>
        <v>0</v>
      </c>
      <c r="X10" s="204">
        <f>'Form Sh'!S27</f>
        <v>0</v>
      </c>
      <c r="Y10" s="204">
        <f>'Form Sh'!S28</f>
        <v>0</v>
      </c>
      <c r="Z10" s="204">
        <f>'Form Sh'!S28</f>
        <v>0</v>
      </c>
      <c r="AA10" s="204">
        <f>'Form Sh'!S29</f>
        <v>0</v>
      </c>
      <c r="AB10" s="204">
        <f>'Form Sh'!S29</f>
        <v>0</v>
      </c>
      <c r="AC10" s="204">
        <f>'Form Sh'!S30</f>
        <v>0</v>
      </c>
      <c r="AD10" s="204">
        <f>'Form Sh'!S30</f>
        <v>0</v>
      </c>
      <c r="AE10" s="204">
        <f>'Form Sh'!S31</f>
        <v>0</v>
      </c>
      <c r="AF10" s="204">
        <f>'Form Sh'!S31</f>
        <v>0</v>
      </c>
      <c r="AG10" s="204">
        <f>'Form Sh'!S32</f>
        <v>0</v>
      </c>
      <c r="AH10" s="204">
        <f>'Form Sh'!S32</f>
        <v>0</v>
      </c>
      <c r="AI10" s="204"/>
    </row>
    <row r="11" spans="1:35" s="19" customFormat="1" ht="45" x14ac:dyDescent="0.25">
      <c r="A11" s="10">
        <v>5</v>
      </c>
      <c r="B11" s="175" t="s">
        <v>406</v>
      </c>
      <c r="C11" s="174" t="s">
        <v>722</v>
      </c>
      <c r="D11" s="10" t="s">
        <v>91</v>
      </c>
      <c r="E11" s="206">
        <f>'Form Sh'!D93+'Form Sh'!G93+'Form Sh'!J93</f>
        <v>0</v>
      </c>
      <c r="F11" s="206">
        <f>'Form Sh'!M93+'Form Sh'!P93+'Form Sh'!S93</f>
        <v>0</v>
      </c>
      <c r="G11" s="207">
        <f>'Form Sh'!D94+'Form Sh'!G94+'Form Sh'!J94</f>
        <v>0</v>
      </c>
      <c r="H11" s="207">
        <f>'Form Sh'!M94+'Form Sh'!P94+'Form Sh'!S94</f>
        <v>0</v>
      </c>
      <c r="I11" s="208">
        <f>'Form Sh'!D95+'Form Sh'!G95+'Form Sh'!J95</f>
        <v>0</v>
      </c>
      <c r="J11" s="208">
        <f>'Form Sh'!M95+'Form Sh'!P95+'Form Sh'!S95</f>
        <v>0</v>
      </c>
      <c r="K11" s="208">
        <f>'Form Sh'!D96+'Form Sh'!G96+'Form Sh'!J96</f>
        <v>0</v>
      </c>
      <c r="L11" s="208">
        <f>'Form Sh'!M96+'Form Sh'!P96+'Form Sh'!S96</f>
        <v>0</v>
      </c>
      <c r="M11" s="208">
        <f>'Form Sh'!D97+'Form Sh'!G97+'Form Sh'!J97</f>
        <v>0</v>
      </c>
      <c r="N11" s="208">
        <f>'Form Sh'!M97+'Form Sh'!P97+'Form Sh'!S97</f>
        <v>0</v>
      </c>
      <c r="O11" s="208">
        <f>'Form Sh'!D98+'Form Sh'!G98+'Form Sh'!J98</f>
        <v>0</v>
      </c>
      <c r="P11" s="208">
        <f>'Form Sh'!M98+'Form Sh'!P98+'Form Sh'!S98</f>
        <v>0</v>
      </c>
      <c r="Q11" s="208">
        <f>'Form Sh'!D99+'Form Sh'!G99+'Form Sh'!J99</f>
        <v>0</v>
      </c>
      <c r="R11" s="208">
        <f>'Form Sh'!M99+'Form Sh'!P99+'Form Sh'!S99</f>
        <v>0</v>
      </c>
      <c r="S11" s="208">
        <f>'Form Sh'!D100+'Form Sh'!G100+'Form Sh'!J100</f>
        <v>0</v>
      </c>
      <c r="T11" s="208">
        <f>'Form Sh'!M100+'Form Sh'!P100+'Form Sh'!S100</f>
        <v>0</v>
      </c>
      <c r="U11" s="208">
        <f>'Form Sh'!D101+'Form Sh'!G101+'Form Sh'!J101</f>
        <v>0</v>
      </c>
      <c r="V11" s="208">
        <f>'Form Sh'!M101+'Form Sh'!P101+'Form Sh'!S101</f>
        <v>0</v>
      </c>
      <c r="W11" s="208">
        <f>'Form Sh'!D102+'Form Sh'!G102+'Form Sh'!J102</f>
        <v>0</v>
      </c>
      <c r="X11" s="208">
        <f>'Form Sh'!M102+'Form Sh'!P102+'Form Sh'!S102</f>
        <v>0</v>
      </c>
      <c r="Y11" s="208">
        <f>'Form Sh'!D103+'Form Sh'!G103+'Form Sh'!J103</f>
        <v>0</v>
      </c>
      <c r="Z11" s="208">
        <f>'Form Sh'!M103+'Form Sh'!P103+'Form Sh'!S103</f>
        <v>0</v>
      </c>
      <c r="AA11" s="208">
        <f>'Form Sh'!D104+'Form Sh'!G104+'Form Sh'!J104</f>
        <v>0</v>
      </c>
      <c r="AB11" s="208">
        <f>'Form Sh'!M104+'Form Sh'!P104+'Form Sh'!S104</f>
        <v>0</v>
      </c>
      <c r="AC11" s="208">
        <f>'Form Sh'!D105+'Form Sh'!G105+'Form Sh'!J105</f>
        <v>0</v>
      </c>
      <c r="AD11" s="208">
        <f>'Form Sh'!M105+'Form Sh'!P105+'Form Sh'!S105</f>
        <v>0</v>
      </c>
      <c r="AE11" s="208">
        <f>'Form Sh'!D106+'Form Sh'!G106+'Form Sh'!J106</f>
        <v>0</v>
      </c>
      <c r="AF11" s="208">
        <f>'Form Sh'!M106+'Form Sh'!P106+'Form Sh'!S106</f>
        <v>0</v>
      </c>
      <c r="AG11" s="208">
        <f>'Form Sh'!D107+'Form Sh'!G107+'Form Sh'!J107</f>
        <v>0</v>
      </c>
      <c r="AH11" s="208">
        <f>'Form Sh'!M107+'Form Sh'!P107+'Form Sh'!S107</f>
        <v>0</v>
      </c>
      <c r="AI11" s="229"/>
    </row>
    <row r="12" spans="1:35" s="19" customFormat="1" ht="60" x14ac:dyDescent="0.25">
      <c r="A12" s="10">
        <v>6</v>
      </c>
      <c r="B12" s="175" t="s">
        <v>680</v>
      </c>
      <c r="C12" s="174" t="s">
        <v>723</v>
      </c>
      <c r="D12" s="10" t="s">
        <v>91</v>
      </c>
      <c r="E12" s="206">
        <f>'Form Sh'!E93+'Form Sh'!H93+'Form Sh'!K93</f>
        <v>0</v>
      </c>
      <c r="F12" s="206">
        <f>'Form Sh'!N93+'Form Sh'!Q93+'Form Sh'!T93</f>
        <v>0</v>
      </c>
      <c r="G12" s="206">
        <f>'Form Sh'!E94+'Form Sh'!H94+'Form Sh'!K94</f>
        <v>0</v>
      </c>
      <c r="H12" s="206">
        <f>'Form Sh'!N94+'Form Sh'!Q94+'Form Sh'!T94</f>
        <v>0</v>
      </c>
      <c r="I12" s="206">
        <f>'Form Sh'!E95+'Form Sh'!H95+'Form Sh'!K95</f>
        <v>0</v>
      </c>
      <c r="J12" s="206">
        <f>'Form Sh'!N95+'Form Sh'!Q95+'Form Sh'!T95</f>
        <v>0</v>
      </c>
      <c r="K12" s="206">
        <f>'Form Sh'!E96+'Form Sh'!H96+'Form Sh'!K96</f>
        <v>0</v>
      </c>
      <c r="L12" s="206">
        <f>'Form Sh'!N96+'Form Sh'!Q96+'Form Sh'!T96</f>
        <v>0</v>
      </c>
      <c r="M12" s="206">
        <f>'Form Sh'!E97+'Form Sh'!H97+'Form Sh'!K97</f>
        <v>0</v>
      </c>
      <c r="N12" s="206">
        <f>'Form Sh'!N97+'Form Sh'!Q97+'Form Sh'!T97</f>
        <v>0</v>
      </c>
      <c r="O12" s="206">
        <f>'Form Sh'!E98+'Form Sh'!H98+'Form Sh'!K98</f>
        <v>0</v>
      </c>
      <c r="P12" s="206">
        <f>'Form Sh'!N98+'Form Sh'!Q98+'Form Sh'!T98</f>
        <v>0</v>
      </c>
      <c r="Q12" s="206">
        <f>'Form Sh'!E99+'Form Sh'!H99+'Form Sh'!K99</f>
        <v>0</v>
      </c>
      <c r="R12" s="206">
        <f>'Form Sh'!N99+'Form Sh'!Q99+'Form Sh'!T99</f>
        <v>0</v>
      </c>
      <c r="S12" s="206">
        <f>'Form Sh'!E100+'Form Sh'!H100+'Form Sh'!K100</f>
        <v>0</v>
      </c>
      <c r="T12" s="206">
        <f>'Form Sh'!N100+'Form Sh'!Q100+'Form Sh'!T100</f>
        <v>0</v>
      </c>
      <c r="U12" s="206">
        <f>'Form Sh'!E101+'Form Sh'!H101+'Form Sh'!K101</f>
        <v>0</v>
      </c>
      <c r="V12" s="206">
        <f>'Form Sh'!N101+'Form Sh'!Q101+'Form Sh'!T101</f>
        <v>0</v>
      </c>
      <c r="W12" s="206">
        <f>'Form Sh'!E102+'Form Sh'!H102+'Form Sh'!K102</f>
        <v>0</v>
      </c>
      <c r="X12" s="206">
        <f>'Form Sh'!N102+'Form Sh'!Q102+'Form Sh'!T102</f>
        <v>0</v>
      </c>
      <c r="Y12" s="206">
        <f>'Form Sh'!E103+'Form Sh'!H103+'Form Sh'!K103</f>
        <v>0</v>
      </c>
      <c r="Z12" s="206">
        <f>'Form Sh'!N103+'Form Sh'!Q103+'Form Sh'!T103</f>
        <v>0</v>
      </c>
      <c r="AA12" s="206">
        <f>'Form Sh'!E104+'Form Sh'!H104+'Form Sh'!K104</f>
        <v>0</v>
      </c>
      <c r="AB12" s="206">
        <f>'Form Sh'!N104+'Form Sh'!Q104+'Form Sh'!T104</f>
        <v>0</v>
      </c>
      <c r="AC12" s="206">
        <f>'Form Sh'!E105+'Form Sh'!H105+'Form Sh'!K105</f>
        <v>0</v>
      </c>
      <c r="AD12" s="206">
        <f>'Form Sh'!N105+'Form Sh'!Q105+'Form Sh'!T105</f>
        <v>0</v>
      </c>
      <c r="AE12" s="206">
        <f>'Form Sh'!E106+'Form Sh'!H106+'Form Sh'!K106</f>
        <v>0</v>
      </c>
      <c r="AF12" s="206">
        <f>'Form Sh'!N106+'Form Sh'!Q106+'Form Sh'!T106</f>
        <v>0</v>
      </c>
      <c r="AG12" s="206">
        <f>'Form Sh'!E107+'Form Sh'!H107+'Form Sh'!K107</f>
        <v>0</v>
      </c>
      <c r="AH12" s="206">
        <f>'Form Sh'!N107+'Form Sh'!Q107+'Form Sh'!T107</f>
        <v>0</v>
      </c>
      <c r="AI12" s="229"/>
    </row>
    <row r="13" spans="1:35" s="19" customFormat="1" ht="60" x14ac:dyDescent="0.25">
      <c r="A13" s="10">
        <v>7</v>
      </c>
      <c r="B13" s="175" t="s">
        <v>407</v>
      </c>
      <c r="C13" s="174" t="s">
        <v>724</v>
      </c>
      <c r="D13" s="10" t="s">
        <v>91</v>
      </c>
      <c r="E13" s="206">
        <f>'Form Sh'!F93+'Form Sh'!I93+'Form Sh'!L93</f>
        <v>0</v>
      </c>
      <c r="F13" s="206">
        <f>'Form Sh'!O93+'Form Sh'!R93+'Form Sh'!U93</f>
        <v>0</v>
      </c>
      <c r="G13" s="206">
        <f>'Form Sh'!F94+'Form Sh'!I94+'Form Sh'!L94</f>
        <v>0</v>
      </c>
      <c r="H13" s="206">
        <f>'Form Sh'!O94+'Form Sh'!R94+'Form Sh'!U94</f>
        <v>0</v>
      </c>
      <c r="I13" s="206">
        <f>'Form Sh'!F95+'Form Sh'!I95+'Form Sh'!L95</f>
        <v>0</v>
      </c>
      <c r="J13" s="206">
        <f>'Form Sh'!O95+'Form Sh'!R95+'Form Sh'!U95</f>
        <v>0</v>
      </c>
      <c r="K13" s="229">
        <f>'Form Sh'!F96+'Form Sh'!I96+'Form Sh'!L96</f>
        <v>0</v>
      </c>
      <c r="L13" s="229">
        <f>'Form Sh'!O96+'Form Sh'!R96+'Form Sh'!U96</f>
        <v>0</v>
      </c>
      <c r="M13" s="229">
        <f>'Form Sh'!F97+'Form Sh'!I97+'Form Sh'!L97</f>
        <v>0</v>
      </c>
      <c r="N13" s="229">
        <f>'Form Sh'!O97+'Form Sh'!R97+'Form Sh'!U97</f>
        <v>0</v>
      </c>
      <c r="O13" s="229">
        <f>'Form Sh'!F98+'Form Sh'!I98+'Form Sh'!L98</f>
        <v>0</v>
      </c>
      <c r="P13" s="229">
        <f>'Form Sh'!O98+'Form Sh'!R98+'Form Sh'!U98</f>
        <v>0</v>
      </c>
      <c r="Q13" s="229">
        <f>'Form Sh'!F99+'Form Sh'!I99+'Form Sh'!L99</f>
        <v>0</v>
      </c>
      <c r="R13" s="229">
        <f>'Form Sh'!O99+'Form Sh'!R99+'Form Sh'!U99</f>
        <v>0</v>
      </c>
      <c r="S13" s="229">
        <f>'Form Sh'!F100+'Form Sh'!I100+'Form Sh'!L100</f>
        <v>0</v>
      </c>
      <c r="T13" s="229">
        <f>'Form Sh'!O100+'Form Sh'!R100+'Form Sh'!U100</f>
        <v>0</v>
      </c>
      <c r="U13" s="229">
        <f>'Form Sh'!F101+'Form Sh'!I101+'Form Sh'!L101</f>
        <v>0</v>
      </c>
      <c r="V13" s="229">
        <f>'Form Sh'!O101+'Form Sh'!R101+'Form Sh'!U101</f>
        <v>0</v>
      </c>
      <c r="W13" s="229">
        <f>'Form Sh'!F102+'Form Sh'!I102+'Form Sh'!L102</f>
        <v>0</v>
      </c>
      <c r="X13" s="229">
        <f>'Form Sh'!O102+'Form Sh'!R102+'Form Sh'!U102</f>
        <v>0</v>
      </c>
      <c r="Y13" s="229">
        <f>'Form Sh'!F103+'Form Sh'!I103+'Form Sh'!L103</f>
        <v>0</v>
      </c>
      <c r="Z13" s="229">
        <f>'Form Sh'!O103+'Form Sh'!R103+'Form Sh'!U103</f>
        <v>0</v>
      </c>
      <c r="AA13" s="229">
        <f>'Form Sh'!F104+'Form Sh'!I104+'Form Sh'!L104</f>
        <v>0</v>
      </c>
      <c r="AB13" s="229">
        <f>'Form Sh'!O104+'Form Sh'!R104+'Form Sh'!U104</f>
        <v>0</v>
      </c>
      <c r="AC13" s="229">
        <f>'Form Sh'!F105+'Form Sh'!I105+'Form Sh'!L105</f>
        <v>0</v>
      </c>
      <c r="AD13" s="229">
        <f>'Form Sh'!O105+'Form Sh'!R105+'Form Sh'!U105</f>
        <v>0</v>
      </c>
      <c r="AE13" s="229">
        <f>'Form Sh'!F106+'Form Sh'!I106+'Form Sh'!L106</f>
        <v>0</v>
      </c>
      <c r="AF13" s="229">
        <f>'Form Sh'!O106+'Form Sh'!R106+'Form Sh'!U106</f>
        <v>0</v>
      </c>
      <c r="AG13" s="229">
        <f>'Form Sh'!F107+'Form Sh'!I107+'Form Sh'!L107</f>
        <v>0</v>
      </c>
      <c r="AH13" s="229">
        <f>'Form Sh'!O107+'Form Sh'!R107+'Form Sh'!U107</f>
        <v>0</v>
      </c>
      <c r="AI13" s="229"/>
    </row>
    <row r="14" spans="1:35" x14ac:dyDescent="0.25">
      <c r="A14" s="24"/>
      <c r="B14" s="49"/>
      <c r="C14" s="163"/>
      <c r="D14" s="24"/>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30"/>
    </row>
    <row r="15" spans="1:35" x14ac:dyDescent="0.25">
      <c r="A15" s="12">
        <v>8</v>
      </c>
      <c r="B15" s="15" t="s">
        <v>410</v>
      </c>
      <c r="C15" s="162" t="s">
        <v>725</v>
      </c>
      <c r="D15" s="12" t="s">
        <v>91</v>
      </c>
      <c r="E15" s="85">
        <f t="shared" ref="E15:AH15" si="0">SUM(E11:E13)</f>
        <v>0</v>
      </c>
      <c r="F15" s="85">
        <f t="shared" si="0"/>
        <v>0</v>
      </c>
      <c r="G15" s="85">
        <f t="shared" si="0"/>
        <v>0</v>
      </c>
      <c r="H15" s="85">
        <f t="shared" si="0"/>
        <v>0</v>
      </c>
      <c r="I15" s="85">
        <f t="shared" si="0"/>
        <v>0</v>
      </c>
      <c r="J15" s="85">
        <f t="shared" si="0"/>
        <v>0</v>
      </c>
      <c r="K15" s="85">
        <f t="shared" si="0"/>
        <v>0</v>
      </c>
      <c r="L15" s="85">
        <f t="shared" si="0"/>
        <v>0</v>
      </c>
      <c r="M15" s="85">
        <f t="shared" si="0"/>
        <v>0</v>
      </c>
      <c r="N15" s="85">
        <f t="shared" si="0"/>
        <v>0</v>
      </c>
      <c r="O15" s="85">
        <f t="shared" si="0"/>
        <v>0</v>
      </c>
      <c r="P15" s="85">
        <f t="shared" si="0"/>
        <v>0</v>
      </c>
      <c r="Q15" s="85">
        <f t="shared" si="0"/>
        <v>0</v>
      </c>
      <c r="R15" s="85">
        <f t="shared" si="0"/>
        <v>0</v>
      </c>
      <c r="S15" s="85">
        <f t="shared" si="0"/>
        <v>0</v>
      </c>
      <c r="T15" s="85">
        <f t="shared" si="0"/>
        <v>0</v>
      </c>
      <c r="U15" s="85">
        <f t="shared" si="0"/>
        <v>0</v>
      </c>
      <c r="V15" s="85">
        <f t="shared" si="0"/>
        <v>0</v>
      </c>
      <c r="W15" s="85">
        <f t="shared" si="0"/>
        <v>0</v>
      </c>
      <c r="X15" s="85">
        <f t="shared" si="0"/>
        <v>0</v>
      </c>
      <c r="Y15" s="85">
        <f t="shared" si="0"/>
        <v>0</v>
      </c>
      <c r="Z15" s="85">
        <f t="shared" si="0"/>
        <v>0</v>
      </c>
      <c r="AA15" s="85">
        <f t="shared" si="0"/>
        <v>0</v>
      </c>
      <c r="AB15" s="85">
        <f t="shared" si="0"/>
        <v>0</v>
      </c>
      <c r="AC15" s="85">
        <f t="shared" si="0"/>
        <v>0</v>
      </c>
      <c r="AD15" s="85">
        <f t="shared" si="0"/>
        <v>0</v>
      </c>
      <c r="AE15" s="85">
        <f t="shared" si="0"/>
        <v>0</v>
      </c>
      <c r="AF15" s="85">
        <f t="shared" si="0"/>
        <v>0</v>
      </c>
      <c r="AG15" s="85">
        <f t="shared" si="0"/>
        <v>0</v>
      </c>
      <c r="AH15" s="85">
        <f t="shared" si="0"/>
        <v>0</v>
      </c>
      <c r="AI15" s="204"/>
    </row>
    <row r="16" spans="1:35" ht="30" x14ac:dyDescent="0.25">
      <c r="A16" s="12">
        <v>9</v>
      </c>
      <c r="B16" s="15" t="s">
        <v>408</v>
      </c>
      <c r="C16" s="162" t="s">
        <v>726</v>
      </c>
      <c r="D16" s="12" t="s">
        <v>108</v>
      </c>
      <c r="E16" s="85">
        <f t="shared" ref="E16:AH16" si="1">IFERROR((E8*E11+E9*E12+E10*E13)/(E11+E12+E13),0)</f>
        <v>0</v>
      </c>
      <c r="F16" s="85">
        <f t="shared" si="1"/>
        <v>0</v>
      </c>
      <c r="G16" s="85">
        <f t="shared" si="1"/>
        <v>0</v>
      </c>
      <c r="H16" s="85">
        <f t="shared" si="1"/>
        <v>0</v>
      </c>
      <c r="I16" s="85">
        <f t="shared" si="1"/>
        <v>0</v>
      </c>
      <c r="J16" s="85">
        <f t="shared" si="1"/>
        <v>0</v>
      </c>
      <c r="K16" s="85">
        <f t="shared" si="1"/>
        <v>0</v>
      </c>
      <c r="L16" s="85">
        <f t="shared" si="1"/>
        <v>0</v>
      </c>
      <c r="M16" s="85">
        <f t="shared" si="1"/>
        <v>0</v>
      </c>
      <c r="N16" s="85">
        <f t="shared" si="1"/>
        <v>0</v>
      </c>
      <c r="O16" s="85">
        <f t="shared" si="1"/>
        <v>0</v>
      </c>
      <c r="P16" s="85">
        <f t="shared" si="1"/>
        <v>0</v>
      </c>
      <c r="Q16" s="85">
        <f t="shared" si="1"/>
        <v>0</v>
      </c>
      <c r="R16" s="85">
        <f t="shared" si="1"/>
        <v>0</v>
      </c>
      <c r="S16" s="85">
        <f t="shared" si="1"/>
        <v>0</v>
      </c>
      <c r="T16" s="85">
        <f t="shared" si="1"/>
        <v>0</v>
      </c>
      <c r="U16" s="85">
        <f t="shared" si="1"/>
        <v>0</v>
      </c>
      <c r="V16" s="85">
        <f t="shared" si="1"/>
        <v>0</v>
      </c>
      <c r="W16" s="85">
        <f t="shared" si="1"/>
        <v>0</v>
      </c>
      <c r="X16" s="85">
        <f t="shared" si="1"/>
        <v>0</v>
      </c>
      <c r="Y16" s="85">
        <f t="shared" si="1"/>
        <v>0</v>
      </c>
      <c r="Z16" s="85">
        <f t="shared" si="1"/>
        <v>0</v>
      </c>
      <c r="AA16" s="85">
        <f t="shared" si="1"/>
        <v>0</v>
      </c>
      <c r="AB16" s="85">
        <f t="shared" si="1"/>
        <v>0</v>
      </c>
      <c r="AC16" s="85">
        <f t="shared" si="1"/>
        <v>0</v>
      </c>
      <c r="AD16" s="85">
        <f t="shared" si="1"/>
        <v>0</v>
      </c>
      <c r="AE16" s="85">
        <f t="shared" si="1"/>
        <v>0</v>
      </c>
      <c r="AF16" s="85">
        <f t="shared" si="1"/>
        <v>0</v>
      </c>
      <c r="AG16" s="85">
        <f t="shared" si="1"/>
        <v>0</v>
      </c>
      <c r="AH16" s="85">
        <f t="shared" si="1"/>
        <v>0</v>
      </c>
      <c r="AI16" s="204"/>
    </row>
    <row r="17" spans="1:35" ht="30" x14ac:dyDescent="0.25">
      <c r="A17" s="12">
        <v>10</v>
      </c>
      <c r="B17" s="15" t="s">
        <v>409</v>
      </c>
      <c r="C17" s="162" t="s">
        <v>727</v>
      </c>
      <c r="D17" s="12" t="s">
        <v>108</v>
      </c>
      <c r="E17" s="657">
        <f>E16-F16</f>
        <v>0</v>
      </c>
      <c r="F17" s="658"/>
      <c r="G17" s="657">
        <f t="shared" ref="G17" si="2">G16-H16</f>
        <v>0</v>
      </c>
      <c r="H17" s="658"/>
      <c r="I17" s="657">
        <f t="shared" ref="I17" si="3">I16-J16</f>
        <v>0</v>
      </c>
      <c r="J17" s="658"/>
      <c r="K17" s="657">
        <f t="shared" ref="K17" si="4">K16-L16</f>
        <v>0</v>
      </c>
      <c r="L17" s="658"/>
      <c r="M17" s="657">
        <f t="shared" ref="M17" si="5">M16-N16</f>
        <v>0</v>
      </c>
      <c r="N17" s="658"/>
      <c r="O17" s="657">
        <f t="shared" ref="O17" si="6">O16-P16</f>
        <v>0</v>
      </c>
      <c r="P17" s="658"/>
      <c r="Q17" s="657">
        <f t="shared" ref="Q17" si="7">Q16-R16</f>
        <v>0</v>
      </c>
      <c r="R17" s="658"/>
      <c r="S17" s="657">
        <f t="shared" ref="S17" si="8">S16-T16</f>
        <v>0</v>
      </c>
      <c r="T17" s="658"/>
      <c r="U17" s="657">
        <f t="shared" ref="U17" si="9">U16-V16</f>
        <v>0</v>
      </c>
      <c r="V17" s="658"/>
      <c r="W17" s="657">
        <f t="shared" ref="W17" si="10">W16-X16</f>
        <v>0</v>
      </c>
      <c r="X17" s="658"/>
      <c r="Y17" s="657">
        <f t="shared" ref="Y17" si="11">Y16-Z16</f>
        <v>0</v>
      </c>
      <c r="Z17" s="658"/>
      <c r="AA17" s="657">
        <f t="shared" ref="AA17" si="12">AA16-AB16</f>
        <v>0</v>
      </c>
      <c r="AB17" s="658"/>
      <c r="AC17" s="657">
        <f t="shared" ref="AC17" si="13">AC16-AD16</f>
        <v>0</v>
      </c>
      <c r="AD17" s="658"/>
      <c r="AE17" s="657">
        <f t="shared" ref="AE17" si="14">AE16-AF16</f>
        <v>0</v>
      </c>
      <c r="AF17" s="658"/>
      <c r="AG17" s="657">
        <f t="shared" ref="AG17" si="15">AG16-AH16</f>
        <v>0</v>
      </c>
      <c r="AH17" s="658"/>
      <c r="AI17" s="204"/>
    </row>
    <row r="18" spans="1:35" ht="30" x14ac:dyDescent="0.25">
      <c r="A18" s="12">
        <v>11</v>
      </c>
      <c r="B18" s="15" t="s">
        <v>655</v>
      </c>
      <c r="C18" s="162" t="s">
        <v>728</v>
      </c>
      <c r="D18" s="12" t="s">
        <v>283</v>
      </c>
      <c r="E18" s="663">
        <f>E17*E15</f>
        <v>0</v>
      </c>
      <c r="F18" s="664"/>
      <c r="G18" s="663">
        <f t="shared" ref="G18" si="16">G17*G15</f>
        <v>0</v>
      </c>
      <c r="H18" s="664"/>
      <c r="I18" s="663">
        <f t="shared" ref="I18" si="17">I17*I15</f>
        <v>0</v>
      </c>
      <c r="J18" s="664"/>
      <c r="K18" s="663">
        <f t="shared" ref="K18" si="18">K17*K15</f>
        <v>0</v>
      </c>
      <c r="L18" s="664"/>
      <c r="M18" s="663">
        <f t="shared" ref="M18" si="19">M17*M15</f>
        <v>0</v>
      </c>
      <c r="N18" s="664"/>
      <c r="O18" s="663">
        <f t="shared" ref="O18" si="20">O17*O15</f>
        <v>0</v>
      </c>
      <c r="P18" s="664"/>
      <c r="Q18" s="663">
        <f t="shared" ref="Q18" si="21">Q17*Q15</f>
        <v>0</v>
      </c>
      <c r="R18" s="664"/>
      <c r="S18" s="663">
        <f t="shared" ref="S18" si="22">S17*S15</f>
        <v>0</v>
      </c>
      <c r="T18" s="664"/>
      <c r="U18" s="663">
        <f t="shared" ref="U18" si="23">U17*U15</f>
        <v>0</v>
      </c>
      <c r="V18" s="664"/>
      <c r="W18" s="663">
        <f t="shared" ref="W18" si="24">W17*W15</f>
        <v>0</v>
      </c>
      <c r="X18" s="664"/>
      <c r="Y18" s="663">
        <f t="shared" ref="Y18" si="25">Y17*Y15</f>
        <v>0</v>
      </c>
      <c r="Z18" s="664"/>
      <c r="AA18" s="663">
        <f t="shared" ref="AA18" si="26">AA17*AA15</f>
        <v>0</v>
      </c>
      <c r="AB18" s="664"/>
      <c r="AC18" s="663">
        <f t="shared" ref="AC18" si="27">AC17*AC15</f>
        <v>0</v>
      </c>
      <c r="AD18" s="664"/>
      <c r="AE18" s="663">
        <f t="shared" ref="AE18" si="28">AE17*AE15</f>
        <v>0</v>
      </c>
      <c r="AF18" s="664"/>
      <c r="AG18" s="663">
        <f t="shared" ref="AG18" si="29">AG17*AG15</f>
        <v>0</v>
      </c>
      <c r="AH18" s="664"/>
      <c r="AI18" s="204"/>
    </row>
    <row r="19" spans="1:35" s="32" customFormat="1" ht="30" x14ac:dyDescent="0.25">
      <c r="A19" s="31">
        <v>12</v>
      </c>
      <c r="B19" s="27" t="s">
        <v>656</v>
      </c>
      <c r="C19" s="164" t="s">
        <v>729</v>
      </c>
      <c r="D19" s="31" t="s">
        <v>283</v>
      </c>
      <c r="E19" s="661">
        <f>IF(AND(E3="Yes", F3="Yes"),SUM(E18:AH18),0)</f>
        <v>0</v>
      </c>
      <c r="F19" s="66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31"/>
    </row>
  </sheetData>
  <sheetProtection password="F43B" sheet="1" objects="1" scenarios="1"/>
  <mergeCells count="56">
    <mergeCell ref="AE18:AF18"/>
    <mergeCell ref="AG5:AH5"/>
    <mergeCell ref="AG17:AH17"/>
    <mergeCell ref="AG18:AH18"/>
    <mergeCell ref="Y18:Z18"/>
    <mergeCell ref="AA5:AB5"/>
    <mergeCell ref="AA17:AB17"/>
    <mergeCell ref="AA18:AB18"/>
    <mergeCell ref="AC5:AD5"/>
    <mergeCell ref="AC17:AD17"/>
    <mergeCell ref="AC18:AD18"/>
    <mergeCell ref="U18:V18"/>
    <mergeCell ref="W18:X18"/>
    <mergeCell ref="A1:AI1"/>
    <mergeCell ref="A4:C4"/>
    <mergeCell ref="D4:H4"/>
    <mergeCell ref="A5:A6"/>
    <mergeCell ref="B5:B6"/>
    <mergeCell ref="C5:C6"/>
    <mergeCell ref="D5:D6"/>
    <mergeCell ref="O18:P18"/>
    <mergeCell ref="E5:F5"/>
    <mergeCell ref="W5:X5"/>
    <mergeCell ref="U5:V5"/>
    <mergeCell ref="Q5:R5"/>
    <mergeCell ref="S5:T5"/>
    <mergeCell ref="A3:D3"/>
    <mergeCell ref="E19:F19"/>
    <mergeCell ref="E18:F18"/>
    <mergeCell ref="Q18:R18"/>
    <mergeCell ref="S18:T18"/>
    <mergeCell ref="E17:F17"/>
    <mergeCell ref="G18:H18"/>
    <mergeCell ref="I18:J18"/>
    <mergeCell ref="K18:L18"/>
    <mergeCell ref="M18:N18"/>
    <mergeCell ref="G17:H17"/>
    <mergeCell ref="I17:J17"/>
    <mergeCell ref="K17:L17"/>
    <mergeCell ref="M17:N17"/>
    <mergeCell ref="O17:P17"/>
    <mergeCell ref="Q17:R17"/>
    <mergeCell ref="S17:T17"/>
    <mergeCell ref="G3:AI3"/>
    <mergeCell ref="A2:D2"/>
    <mergeCell ref="U17:V17"/>
    <mergeCell ref="W17:X17"/>
    <mergeCell ref="G5:H5"/>
    <mergeCell ref="I5:J5"/>
    <mergeCell ref="K5:L5"/>
    <mergeCell ref="M5:N5"/>
    <mergeCell ref="O5:P5"/>
    <mergeCell ref="Y5:Z5"/>
    <mergeCell ref="Y17:Z17"/>
    <mergeCell ref="AE5:AF5"/>
    <mergeCell ref="AE17:AF17"/>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9"/>
  <sheetViews>
    <sheetView zoomScale="89" zoomScaleNormal="89" workbookViewId="0">
      <pane xSplit="4" ySplit="6" topLeftCell="E7" activePane="bottomRight" state="frozen"/>
      <selection pane="topRight" activeCell="E1" sqref="E1"/>
      <selection pane="bottomLeft" activeCell="A4" sqref="A4"/>
      <selection pane="bottomRight" activeCell="D4" sqref="D4:H4"/>
    </sheetView>
  </sheetViews>
  <sheetFormatPr defaultColWidth="8.85546875" defaultRowHeight="15" x14ac:dyDescent="0.25"/>
  <cols>
    <col min="1" max="1" width="7" style="16" customWidth="1"/>
    <col min="2" max="2" width="32.85546875" style="17" customWidth="1"/>
    <col min="3" max="3" width="37" style="165" customWidth="1"/>
    <col min="4" max="4" width="13" style="16" customWidth="1"/>
    <col min="5" max="6" width="14.85546875" style="16" customWidth="1"/>
    <col min="7" max="8" width="15.140625" style="16" customWidth="1"/>
    <col min="9" max="10" width="14" style="16" customWidth="1"/>
    <col min="11" max="12" width="14.5703125" style="16" customWidth="1"/>
    <col min="13" max="14" width="13.7109375" style="16" customWidth="1"/>
    <col min="15" max="16" width="13.28515625" style="16" customWidth="1"/>
    <col min="17" max="18" width="13" style="16" customWidth="1"/>
    <col min="19" max="20" width="12.85546875" style="16" customWidth="1"/>
    <col min="21" max="22" width="12" style="16" customWidth="1"/>
    <col min="23" max="34" width="12.7109375" style="16" customWidth="1"/>
    <col min="35" max="35" width="18.85546875" style="16" customWidth="1"/>
    <col min="36" max="16384" width="8.85546875" style="16"/>
  </cols>
  <sheetData>
    <row r="1" spans="1:35" ht="26.25" x14ac:dyDescent="0.4">
      <c r="A1" s="665" t="s">
        <v>419</v>
      </c>
      <c r="B1" s="666"/>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row>
    <row r="2" spans="1:35" ht="18.75" x14ac:dyDescent="0.3">
      <c r="A2" s="654" t="s">
        <v>156</v>
      </c>
      <c r="B2" s="655"/>
      <c r="C2" s="655"/>
      <c r="D2" s="656"/>
      <c r="E2" s="180" t="str">
        <f>'General Information'!C4</f>
        <v>NTPC - Ramagundam</v>
      </c>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2"/>
    </row>
    <row r="3" spans="1:35" s="176" customFormat="1" ht="18.75" x14ac:dyDescent="0.3">
      <c r="A3" s="673" t="s">
        <v>873</v>
      </c>
      <c r="B3" s="674"/>
      <c r="C3" s="674"/>
      <c r="D3" s="674"/>
      <c r="E3" s="193" t="str">
        <f>'Form Sh'!F610</f>
        <v>Yes</v>
      </c>
      <c r="F3" s="193" t="str">
        <f>'Form Sh'!S610</f>
        <v>Yes</v>
      </c>
      <c r="G3" s="651"/>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3"/>
    </row>
    <row r="4" spans="1:35" ht="18.75" x14ac:dyDescent="0.3">
      <c r="A4" s="654" t="s">
        <v>2</v>
      </c>
      <c r="B4" s="655"/>
      <c r="C4" s="656"/>
      <c r="D4" s="667" t="str">
        <f>'General Information'!D7:E7</f>
        <v>Gas Turbine (Open Cycle)</v>
      </c>
      <c r="E4" s="668"/>
      <c r="F4" s="668"/>
      <c r="G4" s="668"/>
      <c r="H4" s="668"/>
      <c r="I4" s="75"/>
      <c r="J4" s="75"/>
      <c r="K4" s="75"/>
      <c r="L4" s="75"/>
      <c r="M4" s="75"/>
      <c r="N4" s="75"/>
      <c r="O4" s="75"/>
      <c r="P4" s="75"/>
      <c r="Q4" s="75"/>
      <c r="R4" s="75"/>
      <c r="S4" s="75"/>
      <c r="T4" s="75"/>
      <c r="U4" s="75"/>
      <c r="V4" s="75"/>
      <c r="W4" s="75"/>
      <c r="X4" s="75"/>
      <c r="Y4" s="75"/>
      <c r="Z4" s="75"/>
      <c r="AA4" s="75"/>
      <c r="AB4" s="75"/>
      <c r="AC4" s="75"/>
      <c r="AD4" s="75"/>
      <c r="AE4" s="75"/>
      <c r="AF4" s="75"/>
      <c r="AG4" s="75"/>
      <c r="AH4" s="75"/>
      <c r="AI4" s="76"/>
    </row>
    <row r="5" spans="1:35" x14ac:dyDescent="0.25">
      <c r="A5" s="669" t="s">
        <v>139</v>
      </c>
      <c r="B5" s="669" t="s">
        <v>128</v>
      </c>
      <c r="C5" s="671" t="s">
        <v>173</v>
      </c>
      <c r="D5" s="669" t="s">
        <v>147</v>
      </c>
      <c r="E5" s="659" t="s">
        <v>621</v>
      </c>
      <c r="F5" s="660"/>
      <c r="G5" s="659" t="s">
        <v>622</v>
      </c>
      <c r="H5" s="660"/>
      <c r="I5" s="659" t="s">
        <v>623</v>
      </c>
      <c r="J5" s="660"/>
      <c r="K5" s="659" t="s">
        <v>624</v>
      </c>
      <c r="L5" s="660"/>
      <c r="M5" s="659" t="s">
        <v>625</v>
      </c>
      <c r="N5" s="660"/>
      <c r="O5" s="659" t="s">
        <v>626</v>
      </c>
      <c r="P5" s="660"/>
      <c r="Q5" s="659" t="s">
        <v>627</v>
      </c>
      <c r="R5" s="660"/>
      <c r="S5" s="659" t="s">
        <v>628</v>
      </c>
      <c r="T5" s="660"/>
      <c r="U5" s="659" t="s">
        <v>629</v>
      </c>
      <c r="V5" s="660"/>
      <c r="W5" s="659" t="s">
        <v>630</v>
      </c>
      <c r="X5" s="660"/>
      <c r="Y5" s="659" t="s">
        <v>1152</v>
      </c>
      <c r="Z5" s="660"/>
      <c r="AA5" s="659" t="s">
        <v>1153</v>
      </c>
      <c r="AB5" s="660"/>
      <c r="AC5" s="659" t="s">
        <v>1154</v>
      </c>
      <c r="AD5" s="660"/>
      <c r="AE5" s="659" t="s">
        <v>1155</v>
      </c>
      <c r="AF5" s="660"/>
      <c r="AG5" s="659" t="s">
        <v>1156</v>
      </c>
      <c r="AH5" s="660"/>
      <c r="AI5" s="72"/>
    </row>
    <row r="6" spans="1:35" s="14" customFormat="1" x14ac:dyDescent="0.25">
      <c r="A6" s="670"/>
      <c r="B6" s="670"/>
      <c r="C6" s="672"/>
      <c r="D6" s="670"/>
      <c r="E6" s="20" t="s">
        <v>301</v>
      </c>
      <c r="F6" s="160" t="s">
        <v>302</v>
      </c>
      <c r="G6" s="20" t="s">
        <v>301</v>
      </c>
      <c r="H6" s="160" t="s">
        <v>302</v>
      </c>
      <c r="I6" s="20" t="s">
        <v>301</v>
      </c>
      <c r="J6" s="160" t="s">
        <v>302</v>
      </c>
      <c r="K6" s="20" t="s">
        <v>301</v>
      </c>
      <c r="L6" s="160" t="s">
        <v>302</v>
      </c>
      <c r="M6" s="20" t="s">
        <v>301</v>
      </c>
      <c r="N6" s="160" t="s">
        <v>302</v>
      </c>
      <c r="O6" s="20" t="s">
        <v>301</v>
      </c>
      <c r="P6" s="160" t="s">
        <v>302</v>
      </c>
      <c r="Q6" s="20" t="s">
        <v>301</v>
      </c>
      <c r="R6" s="160" t="s">
        <v>302</v>
      </c>
      <c r="S6" s="20" t="s">
        <v>301</v>
      </c>
      <c r="T6" s="160" t="s">
        <v>302</v>
      </c>
      <c r="U6" s="20" t="s">
        <v>301</v>
      </c>
      <c r="V6" s="160" t="s">
        <v>302</v>
      </c>
      <c r="W6" s="20" t="s">
        <v>301</v>
      </c>
      <c r="X6" s="160" t="s">
        <v>302</v>
      </c>
      <c r="Y6" s="20" t="s">
        <v>301</v>
      </c>
      <c r="Z6" s="160" t="s">
        <v>302</v>
      </c>
      <c r="AA6" s="20" t="s">
        <v>301</v>
      </c>
      <c r="AB6" s="160" t="s">
        <v>302</v>
      </c>
      <c r="AC6" s="20" t="s">
        <v>301</v>
      </c>
      <c r="AD6" s="160" t="s">
        <v>302</v>
      </c>
      <c r="AE6" s="20" t="s">
        <v>301</v>
      </c>
      <c r="AF6" s="160" t="s">
        <v>302</v>
      </c>
      <c r="AG6" s="20" t="s">
        <v>301</v>
      </c>
      <c r="AH6" s="160" t="s">
        <v>302</v>
      </c>
      <c r="AI6" s="158" t="s">
        <v>52</v>
      </c>
    </row>
    <row r="7" spans="1:35" x14ac:dyDescent="0.25">
      <c r="A7" s="12">
        <v>1</v>
      </c>
      <c r="B7" s="15" t="str">
        <f>IF(OR($D$4="Gas Turbine (Open Cycle)",$D$4="Combined Cycle Gas Turbine (CCGT)"),"Module Capacity","Unit Capacity")</f>
        <v>Module Capacity</v>
      </c>
      <c r="C7" s="162" t="s">
        <v>730</v>
      </c>
      <c r="D7" s="12" t="s">
        <v>28</v>
      </c>
      <c r="E7" s="204">
        <f>'Form Sh'!E18</f>
        <v>0</v>
      </c>
      <c r="F7" s="204">
        <f>E7</f>
        <v>0</v>
      </c>
      <c r="G7" s="204">
        <f>'Form Sh'!E19</f>
        <v>0</v>
      </c>
      <c r="H7" s="204">
        <f>G7</f>
        <v>0</v>
      </c>
      <c r="I7" s="204">
        <f>'Form Sh'!E20</f>
        <v>0</v>
      </c>
      <c r="J7" s="204">
        <f>I7</f>
        <v>0</v>
      </c>
      <c r="K7" s="204">
        <f>'Form Sh'!E21</f>
        <v>0</v>
      </c>
      <c r="L7" s="204">
        <f>K7</f>
        <v>0</v>
      </c>
      <c r="M7" s="204">
        <f>'Form Sh'!E22</f>
        <v>0</v>
      </c>
      <c r="N7" s="204">
        <f>M7</f>
        <v>0</v>
      </c>
      <c r="O7" s="204">
        <f>'Form Sh'!E23</f>
        <v>0</v>
      </c>
      <c r="P7" s="204">
        <f>O7</f>
        <v>0</v>
      </c>
      <c r="Q7" s="204">
        <f>'Form Sh'!E24</f>
        <v>0</v>
      </c>
      <c r="R7" s="204">
        <f>Q7</f>
        <v>0</v>
      </c>
      <c r="S7" s="204">
        <f>'Form Sh'!E25</f>
        <v>0</v>
      </c>
      <c r="T7" s="204">
        <f>S7</f>
        <v>0</v>
      </c>
      <c r="U7" s="204">
        <f>'Form Sh'!E26</f>
        <v>0</v>
      </c>
      <c r="V7" s="204">
        <f>U7</f>
        <v>0</v>
      </c>
      <c r="W7" s="204">
        <f>'Form Sh'!E27</f>
        <v>0</v>
      </c>
      <c r="X7" s="204">
        <f>W7</f>
        <v>0</v>
      </c>
      <c r="Y7" s="204">
        <f>'Form Sh'!E28</f>
        <v>0</v>
      </c>
      <c r="Z7" s="204">
        <f>Y7</f>
        <v>0</v>
      </c>
      <c r="AA7" s="204">
        <f>'Form Sh'!E29</f>
        <v>0</v>
      </c>
      <c r="AB7" s="204">
        <f>AA7</f>
        <v>0</v>
      </c>
      <c r="AC7" s="204">
        <f>'Form Sh'!E30</f>
        <v>0</v>
      </c>
      <c r="AD7" s="204">
        <f>AC7</f>
        <v>0</v>
      </c>
      <c r="AE7" s="204">
        <f>'Form Sh'!E31</f>
        <v>0</v>
      </c>
      <c r="AF7" s="204">
        <f>AE7</f>
        <v>0</v>
      </c>
      <c r="AG7" s="204">
        <f>'Form Sh'!E32</f>
        <v>0</v>
      </c>
      <c r="AH7" s="204">
        <f>AG7</f>
        <v>0</v>
      </c>
      <c r="AI7" s="12"/>
    </row>
    <row r="8" spans="1:35" ht="45" x14ac:dyDescent="0.25">
      <c r="A8" s="12">
        <v>2</v>
      </c>
      <c r="B8" s="15" t="s">
        <v>414</v>
      </c>
      <c r="C8" s="162" t="s">
        <v>731</v>
      </c>
      <c r="D8" s="12" t="s">
        <v>108</v>
      </c>
      <c r="E8" s="205">
        <f>'NF-3 Gas Fuel Mix'!E8</f>
        <v>0</v>
      </c>
      <c r="F8" s="205">
        <f>'NF-3 Gas Fuel Mix'!F8</f>
        <v>0</v>
      </c>
      <c r="G8" s="205">
        <f>'NF-3 Gas Fuel Mix'!G8</f>
        <v>0</v>
      </c>
      <c r="H8" s="205">
        <f>'NF-3 Gas Fuel Mix'!H8</f>
        <v>0</v>
      </c>
      <c r="I8" s="205">
        <f>'NF-3 Gas Fuel Mix'!I8</f>
        <v>0</v>
      </c>
      <c r="J8" s="205">
        <f>'NF-3 Gas Fuel Mix'!J8</f>
        <v>0</v>
      </c>
      <c r="K8" s="205">
        <f>'NF-3 Gas Fuel Mix'!K8</f>
        <v>0</v>
      </c>
      <c r="L8" s="205">
        <f>'NF-3 Gas Fuel Mix'!L8</f>
        <v>0</v>
      </c>
      <c r="M8" s="205">
        <f>'NF-3 Gas Fuel Mix'!M8</f>
        <v>0</v>
      </c>
      <c r="N8" s="205">
        <f>'NF-3 Gas Fuel Mix'!N8</f>
        <v>0</v>
      </c>
      <c r="O8" s="205">
        <f>'NF-3 Gas Fuel Mix'!O8</f>
        <v>0</v>
      </c>
      <c r="P8" s="205">
        <f>'NF-3 Gas Fuel Mix'!P8</f>
        <v>0</v>
      </c>
      <c r="Q8" s="205">
        <f>'NF-3 Gas Fuel Mix'!Q8</f>
        <v>0</v>
      </c>
      <c r="R8" s="205">
        <f>'NF-3 Gas Fuel Mix'!R8</f>
        <v>0</v>
      </c>
      <c r="S8" s="205">
        <f>'NF-3 Gas Fuel Mix'!S8</f>
        <v>0</v>
      </c>
      <c r="T8" s="205">
        <f>'NF-3 Gas Fuel Mix'!T8</f>
        <v>0</v>
      </c>
      <c r="U8" s="205">
        <f>'NF-3 Gas Fuel Mix'!U8</f>
        <v>0</v>
      </c>
      <c r="V8" s="205">
        <f>'NF-3 Gas Fuel Mix'!V8</f>
        <v>0</v>
      </c>
      <c r="W8" s="205">
        <f>'NF-3 Gas Fuel Mix'!W8</f>
        <v>0</v>
      </c>
      <c r="X8" s="205">
        <f>'NF-3 Gas Fuel Mix'!X8</f>
        <v>0</v>
      </c>
      <c r="Y8" s="205">
        <f>'NF-3 Gas Fuel Mix'!Y8</f>
        <v>0</v>
      </c>
      <c r="Z8" s="205">
        <f>'NF-3 Gas Fuel Mix'!Z8</f>
        <v>0</v>
      </c>
      <c r="AA8" s="205">
        <f>'NF-3 Gas Fuel Mix'!AA8</f>
        <v>0</v>
      </c>
      <c r="AB8" s="205">
        <f>'NF-3 Gas Fuel Mix'!AB8</f>
        <v>0</v>
      </c>
      <c r="AC8" s="205">
        <f>'NF-3 Gas Fuel Mix'!AC8</f>
        <v>0</v>
      </c>
      <c r="AD8" s="205">
        <f>'NF-3 Gas Fuel Mix'!AD8</f>
        <v>0</v>
      </c>
      <c r="AE8" s="205">
        <f>'NF-3 Gas Fuel Mix'!AE8</f>
        <v>0</v>
      </c>
      <c r="AF8" s="205">
        <f>'NF-3 Gas Fuel Mix'!AF8</f>
        <v>0</v>
      </c>
      <c r="AG8" s="205">
        <f>'NF-3 Gas Fuel Mix'!AG8</f>
        <v>0</v>
      </c>
      <c r="AH8" s="205">
        <f>'NF-3 Gas Fuel Mix'!AH8</f>
        <v>0</v>
      </c>
      <c r="AI8" s="159"/>
    </row>
    <row r="9" spans="1:35" ht="30" x14ac:dyDescent="0.25">
      <c r="A9" s="12">
        <v>3</v>
      </c>
      <c r="B9" s="15" t="s">
        <v>415</v>
      </c>
      <c r="C9" s="174" t="s">
        <v>732</v>
      </c>
      <c r="D9" s="12" t="s">
        <v>108</v>
      </c>
      <c r="E9" s="204">
        <f>'Form Sh'!T18</f>
        <v>0</v>
      </c>
      <c r="F9" s="204">
        <f t="shared" ref="F9:F10" si="0">E9</f>
        <v>0</v>
      </c>
      <c r="G9" s="204">
        <f>'Form Sh'!T19</f>
        <v>0</v>
      </c>
      <c r="H9" s="204">
        <f t="shared" ref="H9:H10" si="1">G9</f>
        <v>0</v>
      </c>
      <c r="I9" s="204">
        <f>'Form Sh'!T20</f>
        <v>0</v>
      </c>
      <c r="J9" s="204">
        <f t="shared" ref="J9:J10" si="2">I9</f>
        <v>0</v>
      </c>
      <c r="K9" s="204">
        <f>'Form Sh'!T21</f>
        <v>0</v>
      </c>
      <c r="L9" s="204">
        <f t="shared" ref="L9:L10" si="3">K9</f>
        <v>0</v>
      </c>
      <c r="M9" s="204">
        <f>'Form Sh'!T22</f>
        <v>0</v>
      </c>
      <c r="N9" s="204">
        <f t="shared" ref="N9:N10" si="4">M9</f>
        <v>0</v>
      </c>
      <c r="O9" s="204">
        <f>'Form Sh'!T23</f>
        <v>0</v>
      </c>
      <c r="P9" s="204">
        <f t="shared" ref="P9:P10" si="5">O9</f>
        <v>0</v>
      </c>
      <c r="Q9" s="204">
        <f>'Form Sh'!T24</f>
        <v>0</v>
      </c>
      <c r="R9" s="204">
        <f t="shared" ref="R9:R10" si="6">Q9</f>
        <v>0</v>
      </c>
      <c r="S9" s="204">
        <f>'Form Sh'!T25</f>
        <v>0</v>
      </c>
      <c r="T9" s="204">
        <f t="shared" ref="T9:T10" si="7">S9</f>
        <v>0</v>
      </c>
      <c r="U9" s="204">
        <f>'Form Sh'!T26</f>
        <v>0</v>
      </c>
      <c r="V9" s="204">
        <f t="shared" ref="V9:V10" si="8">U9</f>
        <v>0</v>
      </c>
      <c r="W9" s="204">
        <f>'Form Sh'!T27</f>
        <v>0</v>
      </c>
      <c r="X9" s="204">
        <f t="shared" ref="X9:X10" si="9">W9</f>
        <v>0</v>
      </c>
      <c r="Y9" s="204">
        <f>'Form Sh'!T28</f>
        <v>0</v>
      </c>
      <c r="Z9" s="204">
        <f t="shared" ref="Z9:Z10" si="10">Y9</f>
        <v>0</v>
      </c>
      <c r="AA9" s="204">
        <f>'Form Sh'!T29</f>
        <v>0</v>
      </c>
      <c r="AB9" s="204">
        <f t="shared" ref="AB9:AB10" si="11">AA9</f>
        <v>0</v>
      </c>
      <c r="AC9" s="204">
        <f>'Form Sh'!T30</f>
        <v>0</v>
      </c>
      <c r="AD9" s="204">
        <f t="shared" ref="AD9:AD10" si="12">AC9</f>
        <v>0</v>
      </c>
      <c r="AE9" s="204">
        <f>'Form Sh'!T31</f>
        <v>0</v>
      </c>
      <c r="AF9" s="204">
        <f t="shared" ref="AF9:AF10" si="13">AE9</f>
        <v>0</v>
      </c>
      <c r="AG9" s="204">
        <f>'Form Sh'!T32</f>
        <v>0</v>
      </c>
      <c r="AH9" s="204">
        <f t="shared" ref="AH9:AH10" si="14">AG9</f>
        <v>0</v>
      </c>
      <c r="AI9" s="12"/>
    </row>
    <row r="10" spans="1:35" ht="30" x14ac:dyDescent="0.25">
      <c r="A10" s="12">
        <v>4</v>
      </c>
      <c r="B10" s="15" t="s">
        <v>403</v>
      </c>
      <c r="C10" s="174" t="s">
        <v>733</v>
      </c>
      <c r="D10" s="12" t="s">
        <v>108</v>
      </c>
      <c r="E10" s="204">
        <f>'Form Sh'!S18</f>
        <v>0</v>
      </c>
      <c r="F10" s="204">
        <f t="shared" si="0"/>
        <v>0</v>
      </c>
      <c r="G10" s="204">
        <f>'Form Sh'!S19</f>
        <v>0</v>
      </c>
      <c r="H10" s="204">
        <f t="shared" si="1"/>
        <v>0</v>
      </c>
      <c r="I10" s="204">
        <f>'Form Sh'!S20</f>
        <v>0</v>
      </c>
      <c r="J10" s="204">
        <f t="shared" si="2"/>
        <v>0</v>
      </c>
      <c r="K10" s="204">
        <f>'Form Sh'!S21</f>
        <v>0</v>
      </c>
      <c r="L10" s="204">
        <f t="shared" si="3"/>
        <v>0</v>
      </c>
      <c r="M10" s="204">
        <f>'Form Sh'!S22</f>
        <v>0</v>
      </c>
      <c r="N10" s="204">
        <f t="shared" si="4"/>
        <v>0</v>
      </c>
      <c r="O10" s="204">
        <f>'Form Sh'!S23</f>
        <v>0</v>
      </c>
      <c r="P10" s="204">
        <f t="shared" si="5"/>
        <v>0</v>
      </c>
      <c r="Q10" s="204">
        <f>'Form Sh'!S24</f>
        <v>0</v>
      </c>
      <c r="R10" s="204">
        <f t="shared" si="6"/>
        <v>0</v>
      </c>
      <c r="S10" s="204">
        <f>'Form Sh'!S25</f>
        <v>0</v>
      </c>
      <c r="T10" s="204">
        <f t="shared" si="7"/>
        <v>0</v>
      </c>
      <c r="U10" s="204">
        <f>'Form Sh'!S26</f>
        <v>0</v>
      </c>
      <c r="V10" s="204">
        <f t="shared" si="8"/>
        <v>0</v>
      </c>
      <c r="W10" s="204">
        <f>'Form Sh'!S27</f>
        <v>0</v>
      </c>
      <c r="X10" s="204">
        <f t="shared" si="9"/>
        <v>0</v>
      </c>
      <c r="Y10" s="204">
        <f>'Form Sh'!S28</f>
        <v>0</v>
      </c>
      <c r="Z10" s="204">
        <f t="shared" si="10"/>
        <v>0</v>
      </c>
      <c r="AA10" s="204">
        <f>'Form Sh'!S29</f>
        <v>0</v>
      </c>
      <c r="AB10" s="204">
        <f t="shared" si="11"/>
        <v>0</v>
      </c>
      <c r="AC10" s="204">
        <f>'Form Sh'!S30</f>
        <v>0</v>
      </c>
      <c r="AD10" s="204">
        <f t="shared" si="12"/>
        <v>0</v>
      </c>
      <c r="AE10" s="204">
        <f>'Form Sh'!S31</f>
        <v>0</v>
      </c>
      <c r="AF10" s="204">
        <f t="shared" si="13"/>
        <v>0</v>
      </c>
      <c r="AG10" s="204">
        <f>'Form Sh'!S32</f>
        <v>0</v>
      </c>
      <c r="AH10" s="204">
        <f t="shared" si="14"/>
        <v>0</v>
      </c>
      <c r="AI10" s="12"/>
    </row>
    <row r="11" spans="1:35" ht="30" x14ac:dyDescent="0.25">
      <c r="A11" s="12">
        <v>5</v>
      </c>
      <c r="B11" s="15" t="s">
        <v>416</v>
      </c>
      <c r="C11" s="162" t="s">
        <v>734</v>
      </c>
      <c r="D11" s="12" t="s">
        <v>91</v>
      </c>
      <c r="E11" s="205">
        <f>SUM('Form Sh'!D93:F93)</f>
        <v>0</v>
      </c>
      <c r="F11" s="205">
        <f>SUM('Form Sh'!M93:O93)</f>
        <v>0</v>
      </c>
      <c r="G11" s="227">
        <f>SUM('Form Sh'!D94:F94)</f>
        <v>0</v>
      </c>
      <c r="H11" s="227">
        <f>SUM('Form Sh'!M94:O94)</f>
        <v>0</v>
      </c>
      <c r="I11" s="227">
        <f>SUM('Form Sh'!D95:F95)</f>
        <v>0</v>
      </c>
      <c r="J11" s="227">
        <f>SUM('Form Sh'!M95:O95)</f>
        <v>0</v>
      </c>
      <c r="K11" s="227">
        <f>SUM('Form Sh'!D96:F96)</f>
        <v>0</v>
      </c>
      <c r="L11" s="227">
        <f>SUM('Form Sh'!M96:O96)</f>
        <v>0</v>
      </c>
      <c r="M11" s="227">
        <f>SUM('Form Sh'!D97:F97)</f>
        <v>0</v>
      </c>
      <c r="N11" s="227">
        <f>SUM('Form Sh'!M97:O97)</f>
        <v>0</v>
      </c>
      <c r="O11" s="227">
        <f>SUM('Form Sh'!D98:F98)</f>
        <v>0</v>
      </c>
      <c r="P11" s="227">
        <f>SUM('Form Sh'!M98:O98)</f>
        <v>0</v>
      </c>
      <c r="Q11" s="227">
        <f>SUM('Form Sh'!D99:F99)</f>
        <v>0</v>
      </c>
      <c r="R11" s="227">
        <f>SUM('Form Sh'!M99:O99)</f>
        <v>0</v>
      </c>
      <c r="S11" s="227">
        <f>SUM('Form Sh'!D100:F100)</f>
        <v>0</v>
      </c>
      <c r="T11" s="227">
        <f>SUM('Form Sh'!M100:O100)</f>
        <v>0</v>
      </c>
      <c r="U11" s="227">
        <f>SUM('Form Sh'!D101:F101)</f>
        <v>0</v>
      </c>
      <c r="V11" s="227">
        <f>SUM('Form Sh'!M101:O101)</f>
        <v>0</v>
      </c>
      <c r="W11" s="227">
        <f>SUM('Form Sh'!D102:F102)</f>
        <v>0</v>
      </c>
      <c r="X11" s="227">
        <f>SUM('Form Sh'!M102:O102)</f>
        <v>0</v>
      </c>
      <c r="Y11" s="227">
        <f>SUM('Form Sh'!D103:F103)</f>
        <v>0</v>
      </c>
      <c r="Z11" s="227">
        <f>SUM('Form Sh'!M103:O103)</f>
        <v>0</v>
      </c>
      <c r="AA11" s="227">
        <f>SUM('Form Sh'!D104:F104)</f>
        <v>0</v>
      </c>
      <c r="AB11" s="227">
        <f>SUM('Form Sh'!M104:O104)</f>
        <v>0</v>
      </c>
      <c r="AC11" s="227">
        <f>SUM('Form Sh'!D105:F105)</f>
        <v>0</v>
      </c>
      <c r="AD11" s="227">
        <f>SUM('Form Sh'!M105:O105)</f>
        <v>0</v>
      </c>
      <c r="AE11" s="227">
        <f>SUM('Form Sh'!D106:F106)</f>
        <v>0</v>
      </c>
      <c r="AF11" s="227">
        <f>SUM('Form Sh'!M106:O106)</f>
        <v>0</v>
      </c>
      <c r="AG11" s="227">
        <f>SUM('Form Sh'!D107:F107)</f>
        <v>0</v>
      </c>
      <c r="AH11" s="227">
        <f>SUM('Form Sh'!M107:O107)</f>
        <v>0</v>
      </c>
      <c r="AI11" s="12"/>
    </row>
    <row r="12" spans="1:35" ht="30" x14ac:dyDescent="0.25">
      <c r="A12" s="12">
        <v>6</v>
      </c>
      <c r="B12" s="15" t="s">
        <v>417</v>
      </c>
      <c r="C12" s="162" t="s">
        <v>735</v>
      </c>
      <c r="D12" s="12" t="s">
        <v>91</v>
      </c>
      <c r="E12" s="205">
        <f>SUM('Form Sh'!J93:L93)</f>
        <v>0</v>
      </c>
      <c r="F12" s="205">
        <f>SUM('Form Sh'!S93:U93)</f>
        <v>0</v>
      </c>
      <c r="G12" s="205">
        <f>SUM('Form Sh'!J94:L94)</f>
        <v>0</v>
      </c>
      <c r="H12" s="205">
        <f>SUM('Form Sh'!S94:U94)</f>
        <v>0</v>
      </c>
      <c r="I12" s="205">
        <f>SUM('Form Sh'!J95:L95)</f>
        <v>0</v>
      </c>
      <c r="J12" s="205">
        <f>SUM('Form Sh'!S95:U95)</f>
        <v>0</v>
      </c>
      <c r="K12" s="205">
        <f>SUM('Form Sh'!J96:L96)</f>
        <v>0</v>
      </c>
      <c r="L12" s="205">
        <f>SUM('Form Sh'!S96:U96)</f>
        <v>0</v>
      </c>
      <c r="M12" s="205">
        <f>SUM('Form Sh'!J97:L97)</f>
        <v>0</v>
      </c>
      <c r="N12" s="205">
        <f>SUM('Form Sh'!S97:U97)</f>
        <v>0</v>
      </c>
      <c r="O12" s="205">
        <f>SUM('Form Sh'!J98:L98)</f>
        <v>0</v>
      </c>
      <c r="P12" s="205">
        <f>SUM('Form Sh'!S98:U98)</f>
        <v>0</v>
      </c>
      <c r="Q12" s="205">
        <f>SUM('Form Sh'!J99:L99)</f>
        <v>0</v>
      </c>
      <c r="R12" s="205">
        <f>SUM('Form Sh'!S99:U99)</f>
        <v>0</v>
      </c>
      <c r="S12" s="205">
        <f>SUM('Form Sh'!J100:L100)</f>
        <v>0</v>
      </c>
      <c r="T12" s="205">
        <f>SUM('Form Sh'!S100:U100)</f>
        <v>0</v>
      </c>
      <c r="U12" s="205">
        <f>SUM('Form Sh'!J101:L101)</f>
        <v>0</v>
      </c>
      <c r="V12" s="205">
        <f>SUM('Form Sh'!S101:U101)</f>
        <v>0</v>
      </c>
      <c r="W12" s="205">
        <f>SUM('Form Sh'!J102:L102)</f>
        <v>0</v>
      </c>
      <c r="X12" s="205">
        <f>SUM('Form Sh'!S102:U102)</f>
        <v>0</v>
      </c>
      <c r="Y12" s="205">
        <f>SUM('Form Sh'!J103:L103)</f>
        <v>0</v>
      </c>
      <c r="Z12" s="205">
        <f>SUM('Form Sh'!S103:U103)</f>
        <v>0</v>
      </c>
      <c r="AA12" s="205">
        <f>SUM('Form Sh'!J104:L104)</f>
        <v>0</v>
      </c>
      <c r="AB12" s="205">
        <f>SUM('Form Sh'!S104:U104)</f>
        <v>0</v>
      </c>
      <c r="AC12" s="205">
        <f>SUM('Form Sh'!J105:L105)</f>
        <v>0</v>
      </c>
      <c r="AD12" s="205">
        <f>SUM('Form Sh'!S105:U105)</f>
        <v>0</v>
      </c>
      <c r="AE12" s="205">
        <f>SUM('Form Sh'!J106:L106)</f>
        <v>0</v>
      </c>
      <c r="AF12" s="205">
        <f>SUM('Form Sh'!S106:U106)</f>
        <v>0</v>
      </c>
      <c r="AG12" s="205">
        <f>SUM('Form Sh'!J107:L107)</f>
        <v>0</v>
      </c>
      <c r="AH12" s="205">
        <f>SUM('Form Sh'!S107:U107)</f>
        <v>0</v>
      </c>
      <c r="AI12" s="12"/>
    </row>
    <row r="13" spans="1:35" ht="30" x14ac:dyDescent="0.25">
      <c r="A13" s="12">
        <v>7</v>
      </c>
      <c r="B13" s="15" t="s">
        <v>418</v>
      </c>
      <c r="C13" s="162" t="s">
        <v>736</v>
      </c>
      <c r="D13" s="12" t="s">
        <v>91</v>
      </c>
      <c r="E13" s="205">
        <f>SUM('Form Sh'!$G93:$I93)</f>
        <v>0</v>
      </c>
      <c r="F13" s="205">
        <f>SUM('Form Sh'!$P93:$R93)</f>
        <v>0</v>
      </c>
      <c r="G13" s="205">
        <f>SUM('Form Sh'!$G94:$I94)</f>
        <v>0</v>
      </c>
      <c r="H13" s="205">
        <f>SUM('Form Sh'!$P94:$R94)</f>
        <v>0</v>
      </c>
      <c r="I13" s="205">
        <f>SUM('Form Sh'!$G95:$I95)</f>
        <v>0</v>
      </c>
      <c r="J13" s="205">
        <f>SUM('Form Sh'!$P95:$R95)</f>
        <v>0</v>
      </c>
      <c r="K13" s="205">
        <f>SUM('Form Sh'!$G96:$I96)</f>
        <v>0</v>
      </c>
      <c r="L13" s="205">
        <f>SUM('Form Sh'!$P96:$R96)</f>
        <v>0</v>
      </c>
      <c r="M13" s="205">
        <f>SUM('Form Sh'!$G97:$I97)</f>
        <v>0</v>
      </c>
      <c r="N13" s="205">
        <f>SUM('Form Sh'!$P97:$R97)</f>
        <v>0</v>
      </c>
      <c r="O13" s="205">
        <f>SUM('Form Sh'!$G98:$I98)</f>
        <v>0</v>
      </c>
      <c r="P13" s="205">
        <f>SUM('Form Sh'!$P98:$R98)</f>
        <v>0</v>
      </c>
      <c r="Q13" s="205">
        <f>SUM('Form Sh'!$G99:$I99)</f>
        <v>0</v>
      </c>
      <c r="R13" s="205">
        <f>SUM('Form Sh'!$P99:$R99)</f>
        <v>0</v>
      </c>
      <c r="S13" s="205">
        <f>SUM('Form Sh'!$G100:$I100)</f>
        <v>0</v>
      </c>
      <c r="T13" s="205">
        <f>SUM('Form Sh'!$P100:$R100)</f>
        <v>0</v>
      </c>
      <c r="U13" s="205">
        <f>SUM('Form Sh'!$G101:$I101)</f>
        <v>0</v>
      </c>
      <c r="V13" s="205">
        <f>SUM('Form Sh'!$P101:$R101)</f>
        <v>0</v>
      </c>
      <c r="W13" s="205">
        <f>SUM('Form Sh'!$G102:$I102)</f>
        <v>0</v>
      </c>
      <c r="X13" s="205">
        <f>SUM('Form Sh'!$P102:$R102)</f>
        <v>0</v>
      </c>
      <c r="Y13" s="205">
        <f>SUM('Form Sh'!$G103:$I103)</f>
        <v>0</v>
      </c>
      <c r="Z13" s="205">
        <f>SUM('Form Sh'!$P103:$R103)</f>
        <v>0</v>
      </c>
      <c r="AA13" s="205">
        <f>SUM('Form Sh'!$P104:$R104)</f>
        <v>0</v>
      </c>
      <c r="AB13" s="205">
        <f>SUM('Form Sh'!$P104:$R104)</f>
        <v>0</v>
      </c>
      <c r="AC13" s="205">
        <f>SUM('Form Sh'!$G105:$I105)</f>
        <v>0</v>
      </c>
      <c r="AD13" s="205">
        <f>SUM('Form Sh'!$P105:$R105)</f>
        <v>0</v>
      </c>
      <c r="AE13" s="205">
        <f>SUM('Form Sh'!$G106:$I106)</f>
        <v>0</v>
      </c>
      <c r="AF13" s="205">
        <f>SUM('Form Sh'!$P106:$R106)</f>
        <v>0</v>
      </c>
      <c r="AG13" s="205">
        <f>SUM('Form Sh'!$G107:$I107)</f>
        <v>0</v>
      </c>
      <c r="AH13" s="205">
        <f>SUM('Form Sh'!$P107:$R107)</f>
        <v>0</v>
      </c>
      <c r="AI13" s="83"/>
    </row>
    <row r="14" spans="1:35" x14ac:dyDescent="0.25">
      <c r="A14" s="24"/>
      <c r="B14" s="49"/>
      <c r="C14" s="163"/>
      <c r="D14" s="24"/>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54"/>
    </row>
    <row r="15" spans="1:35" ht="45" x14ac:dyDescent="0.25">
      <c r="A15" s="12">
        <v>8</v>
      </c>
      <c r="B15" s="15" t="s">
        <v>657</v>
      </c>
      <c r="C15" s="162" t="s">
        <v>737</v>
      </c>
      <c r="D15" s="12" t="s">
        <v>91</v>
      </c>
      <c r="E15" s="85">
        <f>SUM(E11:E12)</f>
        <v>0</v>
      </c>
      <c r="F15" s="85">
        <f t="shared" ref="F15:AH15" si="15">SUM(F11:F12)</f>
        <v>0</v>
      </c>
      <c r="G15" s="85">
        <f>SUM(G11:G12)</f>
        <v>0</v>
      </c>
      <c r="H15" s="85">
        <f t="shared" si="15"/>
        <v>0</v>
      </c>
      <c r="I15" s="85">
        <f>SUM(I11:I12)</f>
        <v>0</v>
      </c>
      <c r="J15" s="85">
        <f t="shared" si="15"/>
        <v>0</v>
      </c>
      <c r="K15" s="85">
        <f>SUM(K11:K12)</f>
        <v>0</v>
      </c>
      <c r="L15" s="85">
        <f t="shared" si="15"/>
        <v>0</v>
      </c>
      <c r="M15" s="85">
        <f>SUM(M11:M12)</f>
        <v>0</v>
      </c>
      <c r="N15" s="85">
        <f t="shared" si="15"/>
        <v>0</v>
      </c>
      <c r="O15" s="85">
        <f>SUM(O11:O12)</f>
        <v>0</v>
      </c>
      <c r="P15" s="85">
        <f t="shared" si="15"/>
        <v>0</v>
      </c>
      <c r="Q15" s="85">
        <f>SUM(Q11:Q12)</f>
        <v>0</v>
      </c>
      <c r="R15" s="85">
        <f t="shared" si="15"/>
        <v>0</v>
      </c>
      <c r="S15" s="85">
        <f>SUM(S11:S12)</f>
        <v>0</v>
      </c>
      <c r="T15" s="85">
        <f t="shared" si="15"/>
        <v>0</v>
      </c>
      <c r="U15" s="85">
        <f>SUM(U11:U12)</f>
        <v>0</v>
      </c>
      <c r="V15" s="85">
        <f t="shared" si="15"/>
        <v>0</v>
      </c>
      <c r="W15" s="85">
        <f>SUM(W11:W12)</f>
        <v>0</v>
      </c>
      <c r="X15" s="85">
        <f t="shared" si="15"/>
        <v>0</v>
      </c>
      <c r="Y15" s="85">
        <f>SUM(Y11:Y12)</f>
        <v>0</v>
      </c>
      <c r="Z15" s="85">
        <f t="shared" si="15"/>
        <v>0</v>
      </c>
      <c r="AA15" s="85">
        <f>SUM(AA11:AA12)</f>
        <v>0</v>
      </c>
      <c r="AB15" s="85">
        <f t="shared" si="15"/>
        <v>0</v>
      </c>
      <c r="AC15" s="85">
        <f>SUM(AC11:AC12)</f>
        <v>0</v>
      </c>
      <c r="AD15" s="85">
        <f t="shared" si="15"/>
        <v>0</v>
      </c>
      <c r="AE15" s="85">
        <f>SUM(AE11:AE12)</f>
        <v>0</v>
      </c>
      <c r="AF15" s="85">
        <f t="shared" si="15"/>
        <v>0</v>
      </c>
      <c r="AG15" s="85">
        <f>SUM(AG11:AG12)</f>
        <v>0</v>
      </c>
      <c r="AH15" s="85">
        <f t="shared" si="15"/>
        <v>0</v>
      </c>
      <c r="AI15" s="12"/>
    </row>
    <row r="16" spans="1:35" ht="30" x14ac:dyDescent="0.25">
      <c r="A16" s="12">
        <v>9</v>
      </c>
      <c r="B16" s="15" t="s">
        <v>654</v>
      </c>
      <c r="C16" s="162" t="s">
        <v>738</v>
      </c>
      <c r="D16" s="12" t="s">
        <v>108</v>
      </c>
      <c r="E16" s="228">
        <f>IFERROR((E8*E11+E9*E12)/(E11+E12),0)</f>
        <v>0</v>
      </c>
      <c r="F16" s="228">
        <f t="shared" ref="F16:AH16" si="16">IFERROR((F8*F11+F9*F12)/(F11+F12),0)</f>
        <v>0</v>
      </c>
      <c r="G16" s="228">
        <f>IFERROR((G8*G11+G9*G12)/(G11+G12),0)</f>
        <v>0</v>
      </c>
      <c r="H16" s="228">
        <f t="shared" si="16"/>
        <v>0</v>
      </c>
      <c r="I16" s="228">
        <f>IFERROR((I8*I11+I9*I12)/(I11+I12),0)</f>
        <v>0</v>
      </c>
      <c r="J16" s="228">
        <f t="shared" si="16"/>
        <v>0</v>
      </c>
      <c r="K16" s="228">
        <f>IFERROR((K8*K11+K9*K12)/(K11+K12),0)</f>
        <v>0</v>
      </c>
      <c r="L16" s="228">
        <f t="shared" si="16"/>
        <v>0</v>
      </c>
      <c r="M16" s="228">
        <f>IFERROR((M8*M11+M9*M12)/(M11+M12),0)</f>
        <v>0</v>
      </c>
      <c r="N16" s="228">
        <f t="shared" si="16"/>
        <v>0</v>
      </c>
      <c r="O16" s="228">
        <f>IFERROR((O8*O11+O9*O12)/(O11+O12),0)</f>
        <v>0</v>
      </c>
      <c r="P16" s="228">
        <f t="shared" si="16"/>
        <v>0</v>
      </c>
      <c r="Q16" s="228">
        <f>IFERROR((Q8*Q11+Q9*Q12)/(Q11+Q12),0)</f>
        <v>0</v>
      </c>
      <c r="R16" s="228">
        <f t="shared" si="16"/>
        <v>0</v>
      </c>
      <c r="S16" s="228">
        <f>IFERROR((S8*S11+S9*S12)/(S11+S12),0)</f>
        <v>0</v>
      </c>
      <c r="T16" s="228">
        <f t="shared" si="16"/>
        <v>0</v>
      </c>
      <c r="U16" s="228">
        <f>IFERROR((U8*U11+U9*U12)/(U11+U12),0)</f>
        <v>0</v>
      </c>
      <c r="V16" s="228">
        <f t="shared" si="16"/>
        <v>0</v>
      </c>
      <c r="W16" s="228">
        <f>IFERROR((W8*W11+W9*W12)/(W11+W12),0)</f>
        <v>0</v>
      </c>
      <c r="X16" s="228">
        <f t="shared" si="16"/>
        <v>0</v>
      </c>
      <c r="Y16" s="228">
        <f>IFERROR((Y8*Y11+Y9*Y12)/(Y11+Y12),0)</f>
        <v>0</v>
      </c>
      <c r="Z16" s="228">
        <f t="shared" si="16"/>
        <v>0</v>
      </c>
      <c r="AA16" s="228">
        <f>IFERROR((AA8*AA11+AA9*AA12)/(AA11+AA12),0)</f>
        <v>0</v>
      </c>
      <c r="AB16" s="228">
        <f t="shared" si="16"/>
        <v>0</v>
      </c>
      <c r="AC16" s="228">
        <f>IFERROR((AC8*AC11+AC9*AC12)/(AC11+AC12),0)</f>
        <v>0</v>
      </c>
      <c r="AD16" s="228">
        <f t="shared" si="16"/>
        <v>0</v>
      </c>
      <c r="AE16" s="228">
        <f>IFERROR((AE8*AE11+AE9*AE12)/(AE11+AE12),0)</f>
        <v>0</v>
      </c>
      <c r="AF16" s="228">
        <f t="shared" si="16"/>
        <v>0</v>
      </c>
      <c r="AG16" s="228">
        <f>IFERROR((AG8*AG11+AG9*AG12)/(AG11+AG12),0)</f>
        <v>0</v>
      </c>
      <c r="AH16" s="228">
        <f t="shared" si="16"/>
        <v>0</v>
      </c>
      <c r="AI16" s="12"/>
    </row>
    <row r="17" spans="1:35" ht="30" x14ac:dyDescent="0.25">
      <c r="A17" s="12">
        <v>10</v>
      </c>
      <c r="B17" s="15" t="s">
        <v>409</v>
      </c>
      <c r="C17" s="162" t="s">
        <v>739</v>
      </c>
      <c r="D17" s="12" t="s">
        <v>108</v>
      </c>
      <c r="E17" s="663">
        <f>E16-F16</f>
        <v>0</v>
      </c>
      <c r="F17" s="664"/>
      <c r="G17" s="663">
        <f t="shared" ref="G17" si="17">G16-H16</f>
        <v>0</v>
      </c>
      <c r="H17" s="664"/>
      <c r="I17" s="663">
        <f t="shared" ref="I17" si="18">I16-J16</f>
        <v>0</v>
      </c>
      <c r="J17" s="664"/>
      <c r="K17" s="663">
        <f t="shared" ref="K17" si="19">K16-L16</f>
        <v>0</v>
      </c>
      <c r="L17" s="664"/>
      <c r="M17" s="663">
        <f t="shared" ref="M17" si="20">M16-N16</f>
        <v>0</v>
      </c>
      <c r="N17" s="664"/>
      <c r="O17" s="663">
        <f t="shared" ref="O17" si="21">O16-P16</f>
        <v>0</v>
      </c>
      <c r="P17" s="664"/>
      <c r="Q17" s="663">
        <f t="shared" ref="Q17" si="22">Q16-R16</f>
        <v>0</v>
      </c>
      <c r="R17" s="664"/>
      <c r="S17" s="663">
        <f t="shared" ref="S17" si="23">S16-T16</f>
        <v>0</v>
      </c>
      <c r="T17" s="664"/>
      <c r="U17" s="663">
        <f t="shared" ref="U17" si="24">U16-V16</f>
        <v>0</v>
      </c>
      <c r="V17" s="664"/>
      <c r="W17" s="663">
        <f t="shared" ref="W17" si="25">W16-X16</f>
        <v>0</v>
      </c>
      <c r="X17" s="664"/>
      <c r="Y17" s="663">
        <f t="shared" ref="Y17" si="26">Y16-Z16</f>
        <v>0</v>
      </c>
      <c r="Z17" s="664"/>
      <c r="AA17" s="663">
        <f t="shared" ref="AA17" si="27">AA16-AB16</f>
        <v>0</v>
      </c>
      <c r="AB17" s="664"/>
      <c r="AC17" s="663">
        <f t="shared" ref="AC17" si="28">AC16-AD16</f>
        <v>0</v>
      </c>
      <c r="AD17" s="664"/>
      <c r="AE17" s="663">
        <f t="shared" ref="AE17" si="29">AE16-AF16</f>
        <v>0</v>
      </c>
      <c r="AF17" s="664"/>
      <c r="AG17" s="663">
        <f t="shared" ref="AG17" si="30">AG16-AH16</f>
        <v>0</v>
      </c>
      <c r="AH17" s="664"/>
      <c r="AI17" s="12"/>
    </row>
    <row r="18" spans="1:35" ht="30" x14ac:dyDescent="0.25">
      <c r="A18" s="12">
        <v>11</v>
      </c>
      <c r="B18" s="15" t="s">
        <v>468</v>
      </c>
      <c r="C18" s="162" t="s">
        <v>740</v>
      </c>
      <c r="D18" s="12" t="s">
        <v>283</v>
      </c>
      <c r="E18" s="663">
        <f>E17*E15</f>
        <v>0</v>
      </c>
      <c r="F18" s="664"/>
      <c r="G18" s="663">
        <f t="shared" ref="G18" si="31">G17*G15</f>
        <v>0</v>
      </c>
      <c r="H18" s="664"/>
      <c r="I18" s="663">
        <f t="shared" ref="I18" si="32">I17*I15</f>
        <v>0</v>
      </c>
      <c r="J18" s="664"/>
      <c r="K18" s="663">
        <f t="shared" ref="K18" si="33">K17*K15</f>
        <v>0</v>
      </c>
      <c r="L18" s="664"/>
      <c r="M18" s="663">
        <f t="shared" ref="M18" si="34">M17*M15</f>
        <v>0</v>
      </c>
      <c r="N18" s="664"/>
      <c r="O18" s="663">
        <f t="shared" ref="O18" si="35">O17*O15</f>
        <v>0</v>
      </c>
      <c r="P18" s="664"/>
      <c r="Q18" s="663">
        <f t="shared" ref="Q18" si="36">Q17*Q15</f>
        <v>0</v>
      </c>
      <c r="R18" s="664"/>
      <c r="S18" s="663">
        <f t="shared" ref="S18" si="37">S17*S15</f>
        <v>0</v>
      </c>
      <c r="T18" s="664"/>
      <c r="U18" s="663">
        <f t="shared" ref="U18" si="38">U17*U15</f>
        <v>0</v>
      </c>
      <c r="V18" s="664"/>
      <c r="W18" s="663">
        <f t="shared" ref="W18" si="39">W17*W15</f>
        <v>0</v>
      </c>
      <c r="X18" s="664"/>
      <c r="Y18" s="663">
        <f t="shared" ref="Y18" si="40">Y17*Y15</f>
        <v>0</v>
      </c>
      <c r="Z18" s="664"/>
      <c r="AA18" s="663">
        <f t="shared" ref="AA18" si="41">AA17*AA15</f>
        <v>0</v>
      </c>
      <c r="AB18" s="664"/>
      <c r="AC18" s="663">
        <f t="shared" ref="AC18" si="42">AC17*AC15</f>
        <v>0</v>
      </c>
      <c r="AD18" s="664"/>
      <c r="AE18" s="663">
        <f t="shared" ref="AE18" si="43">AE17*AE15</f>
        <v>0</v>
      </c>
      <c r="AF18" s="664"/>
      <c r="AG18" s="663">
        <f t="shared" ref="AG18" si="44">AG17*AG15</f>
        <v>0</v>
      </c>
      <c r="AH18" s="664"/>
      <c r="AI18" s="12"/>
    </row>
    <row r="19" spans="1:35" s="32" customFormat="1" ht="30" x14ac:dyDescent="0.25">
      <c r="A19" s="31">
        <v>12</v>
      </c>
      <c r="B19" s="27" t="s">
        <v>469</v>
      </c>
      <c r="C19" s="164" t="s">
        <v>741</v>
      </c>
      <c r="D19" s="12" t="s">
        <v>283</v>
      </c>
      <c r="E19" s="675">
        <f>IF(AND(E3="Yes", F3="Yes"),SUM(E18:AH18),0)</f>
        <v>0</v>
      </c>
      <c r="F19" s="676"/>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74"/>
    </row>
  </sheetData>
  <sheetProtection password="F43B" sheet="1" objects="1" scenarios="1"/>
  <mergeCells count="56">
    <mergeCell ref="AG5:AH5"/>
    <mergeCell ref="AG17:AH17"/>
    <mergeCell ref="AG18:AH18"/>
    <mergeCell ref="AC5:AD5"/>
    <mergeCell ref="AC17:AD17"/>
    <mergeCell ref="AC18:AD18"/>
    <mergeCell ref="AE5:AF5"/>
    <mergeCell ref="AE17:AF17"/>
    <mergeCell ref="AE18:AF18"/>
    <mergeCell ref="Y5:Z5"/>
    <mergeCell ref="Y17:Z17"/>
    <mergeCell ref="Y18:Z18"/>
    <mergeCell ref="AA5:AB5"/>
    <mergeCell ref="AA17:AB17"/>
    <mergeCell ref="AA18:AB18"/>
    <mergeCell ref="S17:T17"/>
    <mergeCell ref="U17:V17"/>
    <mergeCell ref="W17:X17"/>
    <mergeCell ref="K5:L5"/>
    <mergeCell ref="O18:P18"/>
    <mergeCell ref="K17:L17"/>
    <mergeCell ref="M17:N17"/>
    <mergeCell ref="O17:P17"/>
    <mergeCell ref="Q17:R17"/>
    <mergeCell ref="A1:AI1"/>
    <mergeCell ref="A4:C4"/>
    <mergeCell ref="D4:H4"/>
    <mergeCell ref="A5:A6"/>
    <mergeCell ref="B5:B6"/>
    <mergeCell ref="C5:C6"/>
    <mergeCell ref="D5:D6"/>
    <mergeCell ref="M5:N5"/>
    <mergeCell ref="O5:P5"/>
    <mergeCell ref="Q5:R5"/>
    <mergeCell ref="S5:T5"/>
    <mergeCell ref="U5:V5"/>
    <mergeCell ref="W5:X5"/>
    <mergeCell ref="G5:H5"/>
    <mergeCell ref="I5:J5"/>
    <mergeCell ref="A3:D3"/>
    <mergeCell ref="G3:AI3"/>
    <mergeCell ref="A2:D2"/>
    <mergeCell ref="E19:F19"/>
    <mergeCell ref="E17:F17"/>
    <mergeCell ref="E18:F18"/>
    <mergeCell ref="G18:H18"/>
    <mergeCell ref="I18:J18"/>
    <mergeCell ref="G17:H17"/>
    <mergeCell ref="I17:J17"/>
    <mergeCell ref="Q18:R18"/>
    <mergeCell ref="S18:T18"/>
    <mergeCell ref="U18:V18"/>
    <mergeCell ref="W18:X18"/>
    <mergeCell ref="E5:F5"/>
    <mergeCell ref="K18:L18"/>
    <mergeCell ref="M18:N18"/>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 Sheet</vt:lpstr>
      <vt:lpstr>Form-1</vt:lpstr>
      <vt:lpstr>General Information</vt:lpstr>
      <vt:lpstr>Summary Sheet</vt:lpstr>
      <vt:lpstr>Form Sh</vt:lpstr>
      <vt:lpstr>NF-1 Coal Quality</vt:lpstr>
      <vt:lpstr>NF-2 PLF and APC</vt:lpstr>
      <vt:lpstr>NF-3 Gas Fuel Mix</vt:lpstr>
      <vt:lpstr>NF-4 Gas OC Cycle</vt:lpstr>
      <vt:lpstr>NF-5 Gas Quality</vt:lpstr>
      <vt:lpstr>NF-6 Others</vt:lpstr>
      <vt:lpstr>NF-7 Fuel Mix for TPP</vt:lpstr>
      <vt:lpstr>Annex-loading factor</vt:lpstr>
      <vt:lpstr>Annex example of load Vs THR</vt:lpstr>
      <vt:lpstr>'Form Sh'!Print_Area</vt:lpstr>
      <vt:lpstr>'General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2019-05-16T10:43:47Z</dcterms:modified>
</cp:coreProperties>
</file>